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G18" i="1" s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G38" i="1" s="1"/>
  <c r="E39" i="1"/>
  <c r="E40" i="1"/>
  <c r="E41" i="1"/>
  <c r="E42" i="1"/>
  <c r="G42" i="1" s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G62" i="1" s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G86" i="1" s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P5" i="1" s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P6" i="1" s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P7" i="1" s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P8" i="1" s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P9" i="1" s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4" i="1"/>
  <c r="E3" i="1"/>
  <c r="F627" i="1" l="1"/>
  <c r="G627" i="1"/>
  <c r="F615" i="1"/>
  <c r="G615" i="1"/>
  <c r="F599" i="1"/>
  <c r="G599" i="1"/>
  <c r="F583" i="1"/>
  <c r="G583" i="1"/>
  <c r="F626" i="1"/>
  <c r="G626" i="1"/>
  <c r="F618" i="1"/>
  <c r="G618" i="1"/>
  <c r="F606" i="1"/>
  <c r="G606" i="1"/>
  <c r="F594" i="1"/>
  <c r="G594" i="1"/>
  <c r="F582" i="1"/>
  <c r="G582" i="1"/>
  <c r="F574" i="1"/>
  <c r="G574" i="1"/>
  <c r="F562" i="1"/>
  <c r="G562" i="1"/>
  <c r="F550" i="1"/>
  <c r="G550" i="1"/>
  <c r="F542" i="1"/>
  <c r="G542" i="1"/>
  <c r="F530" i="1"/>
  <c r="G530" i="1"/>
  <c r="F522" i="1"/>
  <c r="G522" i="1"/>
  <c r="F502" i="1"/>
  <c r="G502" i="1"/>
  <c r="F625" i="1"/>
  <c r="G625" i="1"/>
  <c r="F617" i="1"/>
  <c r="G617" i="1"/>
  <c r="F609" i="1"/>
  <c r="G609" i="1"/>
  <c r="F601" i="1"/>
  <c r="G601" i="1"/>
  <c r="F597" i="1"/>
  <c r="G597" i="1"/>
  <c r="F589" i="1"/>
  <c r="G589" i="1"/>
  <c r="F581" i="1"/>
  <c r="G581" i="1"/>
  <c r="F573" i="1"/>
  <c r="G573" i="1"/>
  <c r="F565" i="1"/>
  <c r="G565" i="1"/>
  <c r="F561" i="1"/>
  <c r="G561" i="1"/>
  <c r="F553" i="1"/>
  <c r="G553" i="1"/>
  <c r="F545" i="1"/>
  <c r="G545" i="1"/>
  <c r="F537" i="1"/>
  <c r="G537" i="1"/>
  <c r="F533" i="1"/>
  <c r="G533" i="1"/>
  <c r="F525" i="1"/>
  <c r="G525" i="1"/>
  <c r="F517" i="1"/>
  <c r="G517" i="1"/>
  <c r="F509" i="1"/>
  <c r="G509" i="1"/>
  <c r="F505" i="1"/>
  <c r="G505" i="1"/>
  <c r="F497" i="1"/>
  <c r="G497" i="1"/>
  <c r="F489" i="1"/>
  <c r="G489" i="1"/>
  <c r="F481" i="1"/>
  <c r="G481" i="1"/>
  <c r="F477" i="1"/>
  <c r="G477" i="1"/>
  <c r="F469" i="1"/>
  <c r="G469" i="1"/>
  <c r="F461" i="1"/>
  <c r="G461" i="1"/>
  <c r="F453" i="1"/>
  <c r="G453" i="1"/>
  <c r="F445" i="1"/>
  <c r="G445" i="1"/>
  <c r="F433" i="1"/>
  <c r="G433" i="1"/>
  <c r="F3" i="1"/>
  <c r="G3" i="1"/>
  <c r="F628" i="1"/>
  <c r="G628" i="1"/>
  <c r="F624" i="1"/>
  <c r="G624" i="1"/>
  <c r="F620" i="1"/>
  <c r="G620" i="1"/>
  <c r="F616" i="1"/>
  <c r="G616" i="1"/>
  <c r="F612" i="1"/>
  <c r="G612" i="1"/>
  <c r="F608" i="1"/>
  <c r="G608" i="1"/>
  <c r="F604" i="1"/>
  <c r="G604" i="1"/>
  <c r="F600" i="1"/>
  <c r="G600" i="1"/>
  <c r="F596" i="1"/>
  <c r="G596" i="1"/>
  <c r="F592" i="1"/>
  <c r="G592" i="1"/>
  <c r="F588" i="1"/>
  <c r="G588" i="1"/>
  <c r="F584" i="1"/>
  <c r="G584" i="1"/>
  <c r="F580" i="1"/>
  <c r="G580" i="1"/>
  <c r="F576" i="1"/>
  <c r="G576" i="1"/>
  <c r="F572" i="1"/>
  <c r="G572" i="1"/>
  <c r="F568" i="1"/>
  <c r="G568" i="1"/>
  <c r="F564" i="1"/>
  <c r="G564" i="1"/>
  <c r="F560" i="1"/>
  <c r="G560" i="1"/>
  <c r="F556" i="1"/>
  <c r="G556" i="1"/>
  <c r="F552" i="1"/>
  <c r="G552" i="1"/>
  <c r="F548" i="1"/>
  <c r="G548" i="1"/>
  <c r="F544" i="1"/>
  <c r="G544" i="1"/>
  <c r="F540" i="1"/>
  <c r="G540" i="1"/>
  <c r="F536" i="1"/>
  <c r="G536" i="1"/>
  <c r="F532" i="1"/>
  <c r="G532" i="1"/>
  <c r="F528" i="1"/>
  <c r="G528" i="1"/>
  <c r="F524" i="1"/>
  <c r="G524" i="1"/>
  <c r="F520" i="1"/>
  <c r="G520" i="1"/>
  <c r="F516" i="1"/>
  <c r="G516" i="1"/>
  <c r="F512" i="1"/>
  <c r="G512" i="1"/>
  <c r="F508" i="1"/>
  <c r="G508" i="1"/>
  <c r="F504" i="1"/>
  <c r="G504" i="1"/>
  <c r="F500" i="1"/>
  <c r="G500" i="1"/>
  <c r="F496" i="1"/>
  <c r="G496" i="1"/>
  <c r="F492" i="1"/>
  <c r="G492" i="1"/>
  <c r="F488" i="1"/>
  <c r="G488" i="1"/>
  <c r="F484" i="1"/>
  <c r="G484" i="1"/>
  <c r="F480" i="1"/>
  <c r="G480" i="1"/>
  <c r="F476" i="1"/>
  <c r="G476" i="1"/>
  <c r="F472" i="1"/>
  <c r="G472" i="1"/>
  <c r="F468" i="1"/>
  <c r="G468" i="1"/>
  <c r="F464" i="1"/>
  <c r="G464" i="1"/>
  <c r="F460" i="1"/>
  <c r="G460" i="1"/>
  <c r="F456" i="1"/>
  <c r="G456" i="1"/>
  <c r="F452" i="1"/>
  <c r="G452" i="1"/>
  <c r="F448" i="1"/>
  <c r="G448" i="1"/>
  <c r="F444" i="1"/>
  <c r="G444" i="1"/>
  <c r="F440" i="1"/>
  <c r="G440" i="1"/>
  <c r="F436" i="1"/>
  <c r="G436" i="1"/>
  <c r="F432" i="1"/>
  <c r="G432" i="1"/>
  <c r="F428" i="1"/>
  <c r="G428" i="1"/>
  <c r="F424" i="1"/>
  <c r="G424" i="1"/>
  <c r="F420" i="1"/>
  <c r="G420" i="1"/>
  <c r="F416" i="1"/>
  <c r="G416" i="1"/>
  <c r="F412" i="1"/>
  <c r="G412" i="1"/>
  <c r="F408" i="1"/>
  <c r="G408" i="1"/>
  <c r="F404" i="1"/>
  <c r="G404" i="1"/>
  <c r="F400" i="1"/>
  <c r="G400" i="1"/>
  <c r="F396" i="1"/>
  <c r="G396" i="1"/>
  <c r="F392" i="1"/>
  <c r="G392" i="1"/>
  <c r="F388" i="1"/>
  <c r="G388" i="1"/>
  <c r="F384" i="1"/>
  <c r="G384" i="1"/>
  <c r="F380" i="1"/>
  <c r="G380" i="1"/>
  <c r="F376" i="1"/>
  <c r="G376" i="1"/>
  <c r="F372" i="1"/>
  <c r="G372" i="1"/>
  <c r="F368" i="1"/>
  <c r="G368" i="1"/>
  <c r="F364" i="1"/>
  <c r="G364" i="1"/>
  <c r="F360" i="1"/>
  <c r="G360" i="1"/>
  <c r="F356" i="1"/>
  <c r="G356" i="1"/>
  <c r="F352" i="1"/>
  <c r="G352" i="1"/>
  <c r="F348" i="1"/>
  <c r="G348" i="1"/>
  <c r="F344" i="1"/>
  <c r="G344" i="1"/>
  <c r="F340" i="1"/>
  <c r="G340" i="1"/>
  <c r="F336" i="1"/>
  <c r="G336" i="1"/>
  <c r="F332" i="1"/>
  <c r="G332" i="1"/>
  <c r="F328" i="1"/>
  <c r="G328" i="1"/>
  <c r="F324" i="1"/>
  <c r="G324" i="1"/>
  <c r="F320" i="1"/>
  <c r="G320" i="1"/>
  <c r="F316" i="1"/>
  <c r="G316" i="1"/>
  <c r="F312" i="1"/>
  <c r="G312" i="1"/>
  <c r="F308" i="1"/>
  <c r="G308" i="1"/>
  <c r="F304" i="1"/>
  <c r="G304" i="1"/>
  <c r="F300" i="1"/>
  <c r="G300" i="1"/>
  <c r="F296" i="1"/>
  <c r="G296" i="1"/>
  <c r="F292" i="1"/>
  <c r="G292" i="1"/>
  <c r="F288" i="1"/>
  <c r="G288" i="1"/>
  <c r="F284" i="1"/>
  <c r="G284" i="1"/>
  <c r="F280" i="1"/>
  <c r="G280" i="1"/>
  <c r="F276" i="1"/>
  <c r="G276" i="1"/>
  <c r="F272" i="1"/>
  <c r="G272" i="1"/>
  <c r="F268" i="1"/>
  <c r="G268" i="1"/>
  <c r="F264" i="1"/>
  <c r="G264" i="1"/>
  <c r="F260" i="1"/>
  <c r="G260" i="1"/>
  <c r="F256" i="1"/>
  <c r="G256" i="1"/>
  <c r="F252" i="1"/>
  <c r="G252" i="1"/>
  <c r="F248" i="1"/>
  <c r="G248" i="1"/>
  <c r="F244" i="1"/>
  <c r="G244" i="1"/>
  <c r="F240" i="1"/>
  <c r="G240" i="1"/>
  <c r="F236" i="1"/>
  <c r="G236" i="1"/>
  <c r="F232" i="1"/>
  <c r="G232" i="1"/>
  <c r="F228" i="1"/>
  <c r="G228" i="1"/>
  <c r="F224" i="1"/>
  <c r="G224" i="1"/>
  <c r="F220" i="1"/>
  <c r="G220" i="1"/>
  <c r="F216" i="1"/>
  <c r="G216" i="1"/>
  <c r="F212" i="1"/>
  <c r="G212" i="1"/>
  <c r="F208" i="1"/>
  <c r="G208" i="1"/>
  <c r="F204" i="1"/>
  <c r="G204" i="1"/>
  <c r="F200" i="1"/>
  <c r="G200" i="1"/>
  <c r="F196" i="1"/>
  <c r="G196" i="1"/>
  <c r="F192" i="1"/>
  <c r="G192" i="1"/>
  <c r="F188" i="1"/>
  <c r="G188" i="1"/>
  <c r="F184" i="1"/>
  <c r="G184" i="1"/>
  <c r="F180" i="1"/>
  <c r="G180" i="1"/>
  <c r="F176" i="1"/>
  <c r="G176" i="1"/>
  <c r="F172" i="1"/>
  <c r="G172" i="1"/>
  <c r="F168" i="1"/>
  <c r="G168" i="1"/>
  <c r="F164" i="1"/>
  <c r="G164" i="1"/>
  <c r="F160" i="1"/>
  <c r="G160" i="1"/>
  <c r="F156" i="1"/>
  <c r="G156" i="1"/>
  <c r="F152" i="1"/>
  <c r="G152" i="1"/>
  <c r="F148" i="1"/>
  <c r="G148" i="1"/>
  <c r="F144" i="1"/>
  <c r="G144" i="1"/>
  <c r="F140" i="1"/>
  <c r="G140" i="1"/>
  <c r="F136" i="1"/>
  <c r="G136" i="1"/>
  <c r="F132" i="1"/>
  <c r="G132" i="1"/>
  <c r="F128" i="1"/>
  <c r="G128" i="1"/>
  <c r="F124" i="1"/>
  <c r="G124" i="1"/>
  <c r="F120" i="1"/>
  <c r="G120" i="1"/>
  <c r="F116" i="1"/>
  <c r="G116" i="1"/>
  <c r="F112" i="1"/>
  <c r="G112" i="1"/>
  <c r="F108" i="1"/>
  <c r="G108" i="1"/>
  <c r="F104" i="1"/>
  <c r="G104" i="1"/>
  <c r="F100" i="1"/>
  <c r="G100" i="1"/>
  <c r="F96" i="1"/>
  <c r="G96" i="1"/>
  <c r="F92" i="1"/>
  <c r="G92" i="1"/>
  <c r="F88" i="1"/>
  <c r="G88" i="1"/>
  <c r="F84" i="1"/>
  <c r="G84" i="1"/>
  <c r="F80" i="1"/>
  <c r="G80" i="1"/>
  <c r="F76" i="1"/>
  <c r="G76" i="1"/>
  <c r="F72" i="1"/>
  <c r="G72" i="1"/>
  <c r="F68" i="1"/>
  <c r="G68" i="1"/>
  <c r="F64" i="1"/>
  <c r="G64" i="1"/>
  <c r="F60" i="1"/>
  <c r="G60" i="1"/>
  <c r="F56" i="1"/>
  <c r="G56" i="1"/>
  <c r="F52" i="1"/>
  <c r="G52" i="1"/>
  <c r="F48" i="1"/>
  <c r="G48" i="1"/>
  <c r="F44" i="1"/>
  <c r="G44" i="1"/>
  <c r="F40" i="1"/>
  <c r="G40" i="1"/>
  <c r="F36" i="1"/>
  <c r="G36" i="1"/>
  <c r="F32" i="1"/>
  <c r="G32" i="1"/>
  <c r="F28" i="1"/>
  <c r="G28" i="1"/>
  <c r="F24" i="1"/>
  <c r="G24" i="1"/>
  <c r="F20" i="1"/>
  <c r="G20" i="1"/>
  <c r="F16" i="1"/>
  <c r="G16" i="1"/>
  <c r="F12" i="1"/>
  <c r="G12" i="1"/>
  <c r="F8" i="1"/>
  <c r="G8" i="1"/>
  <c r="F4" i="1"/>
  <c r="G4" i="1"/>
  <c r="F611" i="1"/>
  <c r="G611" i="1"/>
  <c r="F595" i="1"/>
  <c r="G595" i="1"/>
  <c r="F579" i="1"/>
  <c r="G579" i="1"/>
  <c r="F571" i="1"/>
  <c r="G571" i="1"/>
  <c r="F567" i="1"/>
  <c r="G567" i="1"/>
  <c r="F563" i="1"/>
  <c r="G563" i="1"/>
  <c r="F559" i="1"/>
  <c r="G559" i="1"/>
  <c r="F555" i="1"/>
  <c r="G555" i="1"/>
  <c r="F551" i="1"/>
  <c r="G551" i="1"/>
  <c r="F547" i="1"/>
  <c r="G547" i="1"/>
  <c r="F543" i="1"/>
  <c r="G543" i="1"/>
  <c r="F539" i="1"/>
  <c r="G539" i="1"/>
  <c r="F535" i="1"/>
  <c r="G535" i="1"/>
  <c r="F531" i="1"/>
  <c r="G531" i="1"/>
  <c r="F527" i="1"/>
  <c r="G527" i="1"/>
  <c r="F523" i="1"/>
  <c r="G523" i="1"/>
  <c r="F519" i="1"/>
  <c r="G519" i="1"/>
  <c r="F515" i="1"/>
  <c r="G515" i="1"/>
  <c r="F511" i="1"/>
  <c r="G511" i="1"/>
  <c r="F507" i="1"/>
  <c r="G507" i="1"/>
  <c r="F503" i="1"/>
  <c r="G503" i="1"/>
  <c r="F499" i="1"/>
  <c r="G499" i="1"/>
  <c r="F495" i="1"/>
  <c r="G495" i="1"/>
  <c r="F491" i="1"/>
  <c r="G491" i="1"/>
  <c r="F487" i="1"/>
  <c r="G487" i="1"/>
  <c r="F483" i="1"/>
  <c r="G483" i="1"/>
  <c r="F479" i="1"/>
  <c r="G479" i="1"/>
  <c r="F475" i="1"/>
  <c r="G475" i="1"/>
  <c r="F471" i="1"/>
  <c r="G471" i="1"/>
  <c r="F467" i="1"/>
  <c r="G467" i="1"/>
  <c r="F463" i="1"/>
  <c r="G463" i="1"/>
  <c r="F459" i="1"/>
  <c r="G459" i="1"/>
  <c r="F455" i="1"/>
  <c r="G455" i="1"/>
  <c r="F451" i="1"/>
  <c r="G451" i="1"/>
  <c r="F447" i="1"/>
  <c r="G447" i="1"/>
  <c r="F443" i="1"/>
  <c r="G443" i="1"/>
  <c r="F439" i="1"/>
  <c r="G439" i="1"/>
  <c r="F435" i="1"/>
  <c r="G435" i="1"/>
  <c r="F431" i="1"/>
  <c r="G431" i="1"/>
  <c r="F427" i="1"/>
  <c r="G427" i="1"/>
  <c r="F423" i="1"/>
  <c r="G423" i="1"/>
  <c r="F419" i="1"/>
  <c r="G419" i="1"/>
  <c r="F415" i="1"/>
  <c r="G415" i="1"/>
  <c r="F411" i="1"/>
  <c r="G411" i="1"/>
  <c r="F407" i="1"/>
  <c r="G407" i="1"/>
  <c r="F403" i="1"/>
  <c r="G403" i="1"/>
  <c r="F399" i="1"/>
  <c r="G399" i="1"/>
  <c r="F395" i="1"/>
  <c r="G395" i="1"/>
  <c r="F391" i="1"/>
  <c r="G391" i="1"/>
  <c r="F387" i="1"/>
  <c r="G387" i="1"/>
  <c r="F383" i="1"/>
  <c r="G383" i="1"/>
  <c r="F379" i="1"/>
  <c r="G379" i="1"/>
  <c r="F375" i="1"/>
  <c r="G375" i="1"/>
  <c r="F371" i="1"/>
  <c r="G371" i="1"/>
  <c r="F367" i="1"/>
  <c r="G367" i="1"/>
  <c r="F363" i="1"/>
  <c r="G363" i="1"/>
  <c r="F359" i="1"/>
  <c r="G359" i="1"/>
  <c r="F355" i="1"/>
  <c r="G355" i="1"/>
  <c r="F351" i="1"/>
  <c r="G351" i="1"/>
  <c r="F347" i="1"/>
  <c r="G347" i="1"/>
  <c r="F343" i="1"/>
  <c r="G343" i="1"/>
  <c r="F339" i="1"/>
  <c r="G339" i="1"/>
  <c r="F335" i="1"/>
  <c r="G335" i="1"/>
  <c r="F331" i="1"/>
  <c r="G331" i="1"/>
  <c r="F327" i="1"/>
  <c r="G327" i="1"/>
  <c r="F323" i="1"/>
  <c r="G323" i="1"/>
  <c r="F319" i="1"/>
  <c r="G319" i="1"/>
  <c r="F315" i="1"/>
  <c r="G315" i="1"/>
  <c r="F311" i="1"/>
  <c r="G311" i="1"/>
  <c r="F307" i="1"/>
  <c r="G307" i="1"/>
  <c r="F303" i="1"/>
  <c r="G303" i="1"/>
  <c r="F299" i="1"/>
  <c r="G299" i="1"/>
  <c r="F295" i="1"/>
  <c r="G295" i="1"/>
  <c r="F291" i="1"/>
  <c r="G291" i="1"/>
  <c r="F287" i="1"/>
  <c r="G287" i="1"/>
  <c r="F283" i="1"/>
  <c r="G283" i="1"/>
  <c r="F279" i="1"/>
  <c r="G279" i="1"/>
  <c r="F275" i="1"/>
  <c r="G275" i="1"/>
  <c r="F271" i="1"/>
  <c r="G271" i="1"/>
  <c r="F267" i="1"/>
  <c r="G267" i="1"/>
  <c r="F263" i="1"/>
  <c r="G263" i="1"/>
  <c r="F259" i="1"/>
  <c r="G259" i="1"/>
  <c r="F255" i="1"/>
  <c r="G255" i="1"/>
  <c r="F251" i="1"/>
  <c r="G251" i="1"/>
  <c r="F247" i="1"/>
  <c r="G247" i="1"/>
  <c r="F243" i="1"/>
  <c r="G243" i="1"/>
  <c r="F239" i="1"/>
  <c r="G239" i="1"/>
  <c r="F235" i="1"/>
  <c r="G235" i="1"/>
  <c r="F231" i="1"/>
  <c r="G231" i="1"/>
  <c r="F227" i="1"/>
  <c r="G227" i="1"/>
  <c r="F223" i="1"/>
  <c r="G223" i="1"/>
  <c r="F219" i="1"/>
  <c r="G219" i="1"/>
  <c r="F215" i="1"/>
  <c r="G215" i="1"/>
  <c r="F211" i="1"/>
  <c r="G211" i="1"/>
  <c r="F207" i="1"/>
  <c r="G207" i="1"/>
  <c r="F203" i="1"/>
  <c r="G203" i="1"/>
  <c r="F199" i="1"/>
  <c r="G199" i="1"/>
  <c r="F195" i="1"/>
  <c r="G195" i="1"/>
  <c r="F191" i="1"/>
  <c r="G191" i="1"/>
  <c r="F187" i="1"/>
  <c r="G187" i="1"/>
  <c r="F183" i="1"/>
  <c r="G183" i="1"/>
  <c r="F179" i="1"/>
  <c r="G179" i="1"/>
  <c r="F175" i="1"/>
  <c r="G175" i="1"/>
  <c r="F171" i="1"/>
  <c r="G171" i="1"/>
  <c r="F167" i="1"/>
  <c r="G167" i="1"/>
  <c r="F163" i="1"/>
  <c r="G163" i="1"/>
  <c r="F159" i="1"/>
  <c r="G159" i="1"/>
  <c r="F155" i="1"/>
  <c r="G155" i="1"/>
  <c r="F151" i="1"/>
  <c r="G151" i="1"/>
  <c r="F147" i="1"/>
  <c r="G147" i="1"/>
  <c r="F143" i="1"/>
  <c r="G143" i="1"/>
  <c r="F139" i="1"/>
  <c r="G139" i="1"/>
  <c r="F135" i="1"/>
  <c r="G135" i="1"/>
  <c r="F131" i="1"/>
  <c r="G131" i="1"/>
  <c r="F127" i="1"/>
  <c r="G127" i="1"/>
  <c r="F123" i="1"/>
  <c r="G123" i="1"/>
  <c r="F119" i="1"/>
  <c r="G119" i="1"/>
  <c r="F115" i="1"/>
  <c r="G115" i="1"/>
  <c r="F111" i="1"/>
  <c r="G111" i="1"/>
  <c r="F107" i="1"/>
  <c r="G107" i="1"/>
  <c r="F103" i="1"/>
  <c r="G103" i="1"/>
  <c r="F99" i="1"/>
  <c r="G99" i="1"/>
  <c r="F95" i="1"/>
  <c r="G95" i="1"/>
  <c r="F91" i="1"/>
  <c r="G91" i="1"/>
  <c r="F87" i="1"/>
  <c r="G87" i="1"/>
  <c r="F83" i="1"/>
  <c r="G83" i="1"/>
  <c r="F79" i="1"/>
  <c r="G79" i="1"/>
  <c r="F75" i="1"/>
  <c r="G75" i="1"/>
  <c r="F71" i="1"/>
  <c r="G71" i="1"/>
  <c r="F67" i="1"/>
  <c r="G67" i="1"/>
  <c r="F63" i="1"/>
  <c r="G63" i="1"/>
  <c r="F59" i="1"/>
  <c r="G59" i="1"/>
  <c r="F55" i="1"/>
  <c r="G55" i="1"/>
  <c r="F51" i="1"/>
  <c r="G51" i="1"/>
  <c r="F47" i="1"/>
  <c r="G47" i="1"/>
  <c r="F43" i="1"/>
  <c r="G43" i="1"/>
  <c r="F39" i="1"/>
  <c r="G39" i="1"/>
  <c r="F35" i="1"/>
  <c r="G35" i="1"/>
  <c r="F31" i="1"/>
  <c r="G31" i="1"/>
  <c r="F27" i="1"/>
  <c r="G27" i="1"/>
  <c r="F23" i="1"/>
  <c r="G23" i="1"/>
  <c r="F19" i="1"/>
  <c r="G19" i="1"/>
  <c r="F15" i="1"/>
  <c r="G15" i="1"/>
  <c r="F11" i="1"/>
  <c r="G11" i="1"/>
  <c r="F7" i="1"/>
  <c r="G7" i="1"/>
  <c r="F623" i="1"/>
  <c r="G623" i="1"/>
  <c r="F607" i="1"/>
  <c r="G607" i="1"/>
  <c r="F587" i="1"/>
  <c r="G587" i="1"/>
  <c r="F630" i="1"/>
  <c r="G630" i="1"/>
  <c r="F614" i="1"/>
  <c r="G614" i="1"/>
  <c r="F602" i="1"/>
  <c r="G602" i="1"/>
  <c r="F586" i="1"/>
  <c r="G586" i="1"/>
  <c r="F570" i="1"/>
  <c r="G570" i="1"/>
  <c r="F558" i="1"/>
  <c r="G558" i="1"/>
  <c r="F538" i="1"/>
  <c r="G538" i="1"/>
  <c r="F526" i="1"/>
  <c r="G526" i="1"/>
  <c r="F518" i="1"/>
  <c r="G518" i="1"/>
  <c r="F514" i="1"/>
  <c r="G514" i="1"/>
  <c r="F506" i="1"/>
  <c r="G506" i="1"/>
  <c r="F498" i="1"/>
  <c r="G498" i="1"/>
  <c r="F494" i="1"/>
  <c r="G494" i="1"/>
  <c r="F490" i="1"/>
  <c r="G490" i="1"/>
  <c r="F486" i="1"/>
  <c r="G486" i="1"/>
  <c r="F482" i="1"/>
  <c r="G482" i="1"/>
  <c r="F478" i="1"/>
  <c r="G478" i="1"/>
  <c r="F474" i="1"/>
  <c r="G474" i="1"/>
  <c r="F470" i="1"/>
  <c r="G470" i="1"/>
  <c r="F466" i="1"/>
  <c r="G466" i="1"/>
  <c r="F462" i="1"/>
  <c r="G462" i="1"/>
  <c r="F458" i="1"/>
  <c r="G458" i="1"/>
  <c r="F454" i="1"/>
  <c r="G454" i="1"/>
  <c r="F450" i="1"/>
  <c r="G450" i="1"/>
  <c r="F446" i="1"/>
  <c r="G446" i="1"/>
  <c r="F442" i="1"/>
  <c r="G442" i="1"/>
  <c r="F438" i="1"/>
  <c r="G438" i="1"/>
  <c r="F434" i="1"/>
  <c r="G434" i="1"/>
  <c r="F430" i="1"/>
  <c r="G430" i="1"/>
  <c r="F426" i="1"/>
  <c r="G426" i="1"/>
  <c r="F422" i="1"/>
  <c r="G422" i="1"/>
  <c r="F418" i="1"/>
  <c r="G418" i="1"/>
  <c r="F414" i="1"/>
  <c r="G414" i="1"/>
  <c r="F410" i="1"/>
  <c r="G410" i="1"/>
  <c r="F406" i="1"/>
  <c r="G406" i="1"/>
  <c r="F402" i="1"/>
  <c r="G402" i="1"/>
  <c r="F398" i="1"/>
  <c r="G398" i="1"/>
  <c r="F394" i="1"/>
  <c r="G394" i="1"/>
  <c r="F390" i="1"/>
  <c r="G390" i="1"/>
  <c r="F386" i="1"/>
  <c r="G386" i="1"/>
  <c r="F382" i="1"/>
  <c r="G382" i="1"/>
  <c r="F378" i="1"/>
  <c r="G378" i="1"/>
  <c r="F374" i="1"/>
  <c r="G374" i="1"/>
  <c r="F370" i="1"/>
  <c r="G370" i="1"/>
  <c r="F366" i="1"/>
  <c r="G366" i="1"/>
  <c r="F362" i="1"/>
  <c r="G362" i="1"/>
  <c r="F358" i="1"/>
  <c r="G358" i="1"/>
  <c r="F354" i="1"/>
  <c r="G354" i="1"/>
  <c r="F350" i="1"/>
  <c r="G350" i="1"/>
  <c r="F346" i="1"/>
  <c r="G346" i="1"/>
  <c r="F342" i="1"/>
  <c r="G342" i="1"/>
  <c r="F338" i="1"/>
  <c r="G338" i="1"/>
  <c r="F334" i="1"/>
  <c r="G334" i="1"/>
  <c r="F330" i="1"/>
  <c r="G330" i="1"/>
  <c r="F326" i="1"/>
  <c r="G326" i="1"/>
  <c r="F322" i="1"/>
  <c r="G322" i="1"/>
  <c r="F318" i="1"/>
  <c r="G318" i="1"/>
  <c r="F314" i="1"/>
  <c r="G314" i="1"/>
  <c r="F310" i="1"/>
  <c r="G310" i="1"/>
  <c r="F306" i="1"/>
  <c r="G306" i="1"/>
  <c r="F302" i="1"/>
  <c r="G302" i="1"/>
  <c r="F298" i="1"/>
  <c r="G298" i="1"/>
  <c r="F294" i="1"/>
  <c r="G294" i="1"/>
  <c r="F290" i="1"/>
  <c r="G290" i="1"/>
  <c r="F286" i="1"/>
  <c r="G286" i="1"/>
  <c r="F282" i="1"/>
  <c r="G282" i="1"/>
  <c r="F278" i="1"/>
  <c r="G278" i="1"/>
  <c r="F274" i="1"/>
  <c r="G274" i="1"/>
  <c r="F270" i="1"/>
  <c r="G270" i="1"/>
  <c r="F266" i="1"/>
  <c r="G266" i="1"/>
  <c r="F262" i="1"/>
  <c r="G262" i="1"/>
  <c r="F258" i="1"/>
  <c r="G258" i="1"/>
  <c r="F254" i="1"/>
  <c r="G254" i="1"/>
  <c r="F250" i="1"/>
  <c r="G250" i="1"/>
  <c r="F246" i="1"/>
  <c r="G246" i="1"/>
  <c r="F242" i="1"/>
  <c r="G242" i="1"/>
  <c r="F238" i="1"/>
  <c r="G238" i="1"/>
  <c r="F234" i="1"/>
  <c r="G234" i="1"/>
  <c r="F230" i="1"/>
  <c r="G230" i="1"/>
  <c r="F226" i="1"/>
  <c r="G226" i="1"/>
  <c r="F222" i="1"/>
  <c r="G222" i="1"/>
  <c r="F218" i="1"/>
  <c r="G218" i="1"/>
  <c r="F214" i="1"/>
  <c r="G214" i="1"/>
  <c r="F210" i="1"/>
  <c r="G210" i="1"/>
  <c r="F206" i="1"/>
  <c r="G206" i="1"/>
  <c r="F202" i="1"/>
  <c r="G202" i="1"/>
  <c r="F198" i="1"/>
  <c r="G198" i="1"/>
  <c r="F194" i="1"/>
  <c r="G194" i="1"/>
  <c r="F190" i="1"/>
  <c r="G190" i="1"/>
  <c r="F186" i="1"/>
  <c r="G186" i="1"/>
  <c r="F182" i="1"/>
  <c r="G182" i="1"/>
  <c r="F178" i="1"/>
  <c r="G178" i="1"/>
  <c r="F174" i="1"/>
  <c r="G174" i="1"/>
  <c r="F170" i="1"/>
  <c r="G170" i="1"/>
  <c r="F166" i="1"/>
  <c r="G166" i="1"/>
  <c r="F162" i="1"/>
  <c r="G162" i="1"/>
  <c r="F158" i="1"/>
  <c r="G158" i="1"/>
  <c r="F154" i="1"/>
  <c r="G154" i="1"/>
  <c r="F150" i="1"/>
  <c r="G150" i="1"/>
  <c r="F146" i="1"/>
  <c r="G146" i="1"/>
  <c r="F142" i="1"/>
  <c r="G142" i="1"/>
  <c r="F138" i="1"/>
  <c r="G138" i="1"/>
  <c r="F134" i="1"/>
  <c r="G134" i="1"/>
  <c r="F130" i="1"/>
  <c r="G130" i="1"/>
  <c r="F126" i="1"/>
  <c r="G126" i="1"/>
  <c r="F122" i="1"/>
  <c r="G122" i="1"/>
  <c r="F118" i="1"/>
  <c r="G118" i="1"/>
  <c r="F114" i="1"/>
  <c r="G114" i="1"/>
  <c r="F110" i="1"/>
  <c r="G110" i="1"/>
  <c r="F106" i="1"/>
  <c r="G106" i="1"/>
  <c r="F102" i="1"/>
  <c r="G102" i="1"/>
  <c r="F98" i="1"/>
  <c r="G98" i="1"/>
  <c r="F94" i="1"/>
  <c r="G94" i="1"/>
  <c r="F90" i="1"/>
  <c r="G90" i="1"/>
  <c r="F82" i="1"/>
  <c r="G82" i="1"/>
  <c r="F78" i="1"/>
  <c r="G78" i="1"/>
  <c r="F74" i="1"/>
  <c r="G74" i="1"/>
  <c r="F70" i="1"/>
  <c r="G70" i="1"/>
  <c r="F66" i="1"/>
  <c r="G66" i="1"/>
  <c r="F58" i="1"/>
  <c r="G58" i="1"/>
  <c r="F54" i="1"/>
  <c r="G54" i="1"/>
  <c r="F50" i="1"/>
  <c r="G50" i="1"/>
  <c r="F46" i="1"/>
  <c r="G46" i="1"/>
  <c r="F34" i="1"/>
  <c r="G34" i="1"/>
  <c r="F30" i="1"/>
  <c r="G30" i="1"/>
  <c r="F26" i="1"/>
  <c r="G26" i="1"/>
  <c r="F22" i="1"/>
  <c r="G22" i="1"/>
  <c r="F14" i="1"/>
  <c r="G14" i="1"/>
  <c r="F10" i="1"/>
  <c r="G10" i="1"/>
  <c r="F6" i="1"/>
  <c r="G6" i="1"/>
  <c r="F619" i="1"/>
  <c r="G619" i="1"/>
  <c r="F603" i="1"/>
  <c r="G603" i="1"/>
  <c r="F591" i="1"/>
  <c r="G591" i="1"/>
  <c r="F575" i="1"/>
  <c r="G575" i="1"/>
  <c r="F622" i="1"/>
  <c r="G622" i="1"/>
  <c r="F610" i="1"/>
  <c r="G610" i="1"/>
  <c r="F598" i="1"/>
  <c r="G598" i="1"/>
  <c r="F590" i="1"/>
  <c r="G590" i="1"/>
  <c r="F578" i="1"/>
  <c r="G578" i="1"/>
  <c r="F566" i="1"/>
  <c r="G566" i="1"/>
  <c r="F554" i="1"/>
  <c r="G554" i="1"/>
  <c r="F546" i="1"/>
  <c r="G546" i="1"/>
  <c r="F534" i="1"/>
  <c r="G534" i="1"/>
  <c r="F510" i="1"/>
  <c r="G510" i="1"/>
  <c r="F629" i="1"/>
  <c r="G629" i="1"/>
  <c r="F621" i="1"/>
  <c r="G621" i="1"/>
  <c r="F613" i="1"/>
  <c r="G613" i="1"/>
  <c r="F605" i="1"/>
  <c r="G605" i="1"/>
  <c r="F593" i="1"/>
  <c r="G593" i="1"/>
  <c r="F585" i="1"/>
  <c r="G585" i="1"/>
  <c r="F577" i="1"/>
  <c r="G577" i="1"/>
  <c r="F569" i="1"/>
  <c r="G569" i="1"/>
  <c r="F557" i="1"/>
  <c r="G557" i="1"/>
  <c r="F549" i="1"/>
  <c r="G549" i="1"/>
  <c r="F541" i="1"/>
  <c r="G541" i="1"/>
  <c r="F529" i="1"/>
  <c r="G529" i="1"/>
  <c r="F521" i="1"/>
  <c r="G521" i="1"/>
  <c r="F513" i="1"/>
  <c r="G513" i="1"/>
  <c r="F501" i="1"/>
  <c r="G501" i="1"/>
  <c r="F493" i="1"/>
  <c r="G493" i="1"/>
  <c r="F485" i="1"/>
  <c r="G485" i="1"/>
  <c r="F473" i="1"/>
  <c r="G473" i="1"/>
  <c r="F465" i="1"/>
  <c r="G465" i="1"/>
  <c r="F457" i="1"/>
  <c r="G457" i="1"/>
  <c r="F449" i="1"/>
  <c r="G449" i="1"/>
  <c r="F441" i="1"/>
  <c r="G441" i="1"/>
  <c r="F437" i="1"/>
  <c r="G437" i="1"/>
  <c r="F429" i="1"/>
  <c r="G429" i="1"/>
  <c r="F425" i="1"/>
  <c r="G425" i="1"/>
  <c r="F421" i="1"/>
  <c r="G421" i="1"/>
  <c r="F417" i="1"/>
  <c r="G417" i="1"/>
  <c r="F413" i="1"/>
  <c r="G413" i="1"/>
  <c r="F409" i="1"/>
  <c r="G409" i="1"/>
  <c r="F405" i="1"/>
  <c r="G405" i="1"/>
  <c r="F401" i="1"/>
  <c r="G401" i="1"/>
  <c r="F397" i="1"/>
  <c r="G397" i="1"/>
  <c r="F393" i="1"/>
  <c r="G393" i="1"/>
  <c r="F389" i="1"/>
  <c r="G389" i="1"/>
  <c r="F385" i="1"/>
  <c r="G385" i="1"/>
  <c r="F381" i="1"/>
  <c r="G381" i="1"/>
  <c r="F377" i="1"/>
  <c r="G377" i="1"/>
  <c r="F373" i="1"/>
  <c r="G373" i="1"/>
  <c r="F369" i="1"/>
  <c r="G369" i="1"/>
  <c r="F365" i="1"/>
  <c r="G365" i="1"/>
  <c r="F361" i="1"/>
  <c r="G361" i="1"/>
  <c r="F357" i="1"/>
  <c r="G357" i="1"/>
  <c r="F353" i="1"/>
  <c r="G353" i="1"/>
  <c r="F349" i="1"/>
  <c r="G349" i="1"/>
  <c r="F345" i="1"/>
  <c r="G345" i="1"/>
  <c r="F341" i="1"/>
  <c r="G341" i="1"/>
  <c r="F337" i="1"/>
  <c r="G337" i="1"/>
  <c r="F333" i="1"/>
  <c r="G333" i="1"/>
  <c r="F329" i="1"/>
  <c r="G329" i="1"/>
  <c r="F325" i="1"/>
  <c r="G325" i="1"/>
  <c r="F321" i="1"/>
  <c r="G321" i="1"/>
  <c r="F317" i="1"/>
  <c r="G317" i="1"/>
  <c r="F313" i="1"/>
  <c r="G313" i="1"/>
  <c r="F309" i="1"/>
  <c r="G309" i="1"/>
  <c r="F305" i="1"/>
  <c r="G305" i="1"/>
  <c r="F301" i="1"/>
  <c r="G301" i="1"/>
  <c r="F297" i="1"/>
  <c r="G297" i="1"/>
  <c r="F293" i="1"/>
  <c r="G293" i="1"/>
  <c r="F289" i="1"/>
  <c r="G289" i="1"/>
  <c r="F285" i="1"/>
  <c r="G285" i="1"/>
  <c r="F281" i="1"/>
  <c r="G281" i="1"/>
  <c r="F277" i="1"/>
  <c r="G277" i="1"/>
  <c r="F273" i="1"/>
  <c r="G273" i="1"/>
  <c r="F269" i="1"/>
  <c r="G269" i="1"/>
  <c r="F265" i="1"/>
  <c r="G265" i="1"/>
  <c r="F261" i="1"/>
  <c r="G261" i="1"/>
  <c r="F257" i="1"/>
  <c r="G257" i="1"/>
  <c r="F253" i="1"/>
  <c r="G253" i="1"/>
  <c r="F249" i="1"/>
  <c r="G249" i="1"/>
  <c r="F245" i="1"/>
  <c r="G245" i="1"/>
  <c r="F241" i="1"/>
  <c r="G241" i="1"/>
  <c r="F237" i="1"/>
  <c r="G237" i="1"/>
  <c r="F233" i="1"/>
  <c r="G233" i="1"/>
  <c r="F229" i="1"/>
  <c r="G229" i="1"/>
  <c r="F225" i="1"/>
  <c r="G225" i="1"/>
  <c r="F221" i="1"/>
  <c r="G221" i="1"/>
  <c r="F217" i="1"/>
  <c r="G217" i="1"/>
  <c r="F213" i="1"/>
  <c r="G213" i="1"/>
  <c r="F209" i="1"/>
  <c r="G209" i="1"/>
  <c r="F205" i="1"/>
  <c r="G205" i="1"/>
  <c r="F201" i="1"/>
  <c r="G201" i="1"/>
  <c r="F197" i="1"/>
  <c r="G197" i="1"/>
  <c r="F193" i="1"/>
  <c r="G193" i="1"/>
  <c r="F189" i="1"/>
  <c r="G189" i="1"/>
  <c r="F185" i="1"/>
  <c r="G185" i="1"/>
  <c r="F181" i="1"/>
  <c r="G181" i="1"/>
  <c r="F177" i="1"/>
  <c r="G177" i="1"/>
  <c r="F173" i="1"/>
  <c r="G173" i="1"/>
  <c r="F169" i="1"/>
  <c r="G169" i="1"/>
  <c r="F165" i="1"/>
  <c r="G165" i="1"/>
  <c r="F161" i="1"/>
  <c r="G161" i="1"/>
  <c r="F157" i="1"/>
  <c r="G157" i="1"/>
  <c r="F153" i="1"/>
  <c r="G153" i="1"/>
  <c r="F149" i="1"/>
  <c r="G149" i="1"/>
  <c r="F145" i="1"/>
  <c r="G145" i="1"/>
  <c r="F141" i="1"/>
  <c r="G141" i="1"/>
  <c r="F137" i="1"/>
  <c r="G137" i="1"/>
  <c r="F133" i="1"/>
  <c r="G133" i="1"/>
  <c r="F129" i="1"/>
  <c r="G129" i="1"/>
  <c r="F125" i="1"/>
  <c r="G125" i="1"/>
  <c r="F121" i="1"/>
  <c r="G121" i="1"/>
  <c r="F117" i="1"/>
  <c r="G117" i="1"/>
  <c r="F113" i="1"/>
  <c r="G113" i="1"/>
  <c r="F109" i="1"/>
  <c r="G109" i="1"/>
  <c r="F105" i="1"/>
  <c r="G105" i="1"/>
  <c r="F101" i="1"/>
  <c r="G101" i="1"/>
  <c r="F97" i="1"/>
  <c r="G97" i="1"/>
  <c r="F93" i="1"/>
  <c r="G93" i="1"/>
  <c r="F89" i="1"/>
  <c r="G89" i="1"/>
  <c r="F85" i="1"/>
  <c r="G85" i="1"/>
  <c r="F81" i="1"/>
  <c r="G81" i="1"/>
  <c r="F77" i="1"/>
  <c r="G77" i="1"/>
  <c r="F73" i="1"/>
  <c r="G73" i="1"/>
  <c r="F69" i="1"/>
  <c r="G69" i="1"/>
  <c r="F65" i="1"/>
  <c r="G65" i="1"/>
  <c r="F61" i="1"/>
  <c r="G61" i="1"/>
  <c r="F57" i="1"/>
  <c r="G57" i="1"/>
  <c r="F53" i="1"/>
  <c r="G53" i="1"/>
  <c r="F49" i="1"/>
  <c r="G49" i="1"/>
  <c r="F45" i="1"/>
  <c r="G45" i="1"/>
  <c r="F41" i="1"/>
  <c r="G41" i="1"/>
  <c r="F37" i="1"/>
  <c r="G37" i="1"/>
  <c r="F33" i="1"/>
  <c r="G33" i="1"/>
  <c r="F29" i="1"/>
  <c r="G29" i="1"/>
  <c r="F25" i="1"/>
  <c r="G25" i="1"/>
  <c r="F21" i="1"/>
  <c r="G21" i="1"/>
  <c r="F17" i="1"/>
  <c r="G17" i="1"/>
  <c r="F13" i="1"/>
  <c r="G13" i="1"/>
  <c r="F9" i="1"/>
  <c r="G9" i="1"/>
  <c r="F5" i="1"/>
  <c r="G5" i="1"/>
  <c r="F86" i="1"/>
  <c r="F62" i="1"/>
  <c r="F42" i="1"/>
  <c r="F38" i="1"/>
  <c r="F18" i="1"/>
</calcChain>
</file>

<file path=xl/sharedStrings.xml><?xml version="1.0" encoding="utf-8"?>
<sst xmlns="http://schemas.openxmlformats.org/spreadsheetml/2006/main" count="8" uniqueCount="7">
  <si>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</si>
  <si>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</si>
  <si>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r>
      <t>A</t>
    </r>
    <r>
      <rPr>
        <b/>
        <sz val="8"/>
        <color rgb="FF7030A0"/>
        <rFont val="Arial Cyr"/>
        <charset val="204"/>
      </rPr>
      <t>1</t>
    </r>
  </si>
  <si>
    <r>
      <t>B</t>
    </r>
    <r>
      <rPr>
        <b/>
        <sz val="8"/>
        <color rgb="FF7030A0"/>
        <rFont val="Arial Cyr"/>
        <charset val="204"/>
      </rPr>
      <t>1</t>
    </r>
  </si>
  <si>
    <r>
      <t>C</t>
    </r>
    <r>
      <rPr>
        <b/>
        <sz val="8"/>
        <color rgb="FF7030A0"/>
        <rFont val="Arial Cyr"/>
        <charset val="204"/>
      </rPr>
      <t>1</t>
    </r>
  </si>
  <si>
    <t>Smoothed signals</t>
  </si>
  <si>
    <t>Smoothed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</si>
</sst>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sz val="10"/>
      <color rgb="FF7030A0"/>
      <name val="Arial Cyr"/>
      <charset val="204"/>
    </font>
    <font>
      <b/>
      <sz val="11"/>
      <color rgb="FF7030A0"/>
      <name val="Arial Cyr"/>
      <charset val="204"/>
    </font>
    <font>
      <b/>
      <sz val="8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Arial Cyr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/>
    <xf numFmtId="0" fontId="14" fillId="3" borderId="0" xfId="0" applyFont="1" applyFill="1"/>
    <xf numFmtId="0" fontId="17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21" fillId="0" borderId="0" xfId="0" applyFont="1"/>
    <xf numFmtId="0" fontId="22" fillId="0" borderId="0" xfId="0" applyFont="1" applyFill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Fill="1" applyAlignment="1">
      <alignment horizontal="center"/>
    </xf>
    <xf numFmtId="0" fontId="24" fillId="0" borderId="0" xfId="0" applyFont="1"/>
    <xf numFmtId="0" fontId="24" fillId="3" borderId="0" xfId="0" applyFont="1" applyFill="1"/>
    <xf numFmtId="0" fontId="22" fillId="3" borderId="0" xfId="0" applyFont="1" applyFill="1"/>
    <xf numFmtId="0" fontId="2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(13))</c:v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243.14738081435593</c:v>
                </c:pt>
                <c:pt idx="1">
                  <c:v>245.4677893448623</c:v>
                </c:pt>
                <c:pt idx="2">
                  <c:v>247.08563930469376</c:v>
                </c:pt>
                <c:pt idx="3">
                  <c:v>247.96132426629953</c:v>
                </c:pt>
                <c:pt idx="4">
                  <c:v>248.86074974869962</c:v>
                </c:pt>
                <c:pt idx="5">
                  <c:v>249.37295736346908</c:v>
                </c:pt>
                <c:pt idx="6">
                  <c:v>251.5047822335691</c:v>
                </c:pt>
                <c:pt idx="7">
                  <c:v>253.38301242620574</c:v>
                </c:pt>
                <c:pt idx="8">
                  <c:v>254.97219823451317</c:v>
                </c:pt>
                <c:pt idx="9">
                  <c:v>256.04219730059907</c:v>
                </c:pt>
                <c:pt idx="10">
                  <c:v>256.45663447055017</c:v>
                </c:pt>
                <c:pt idx="11">
                  <c:v>256.63931239688293</c:v>
                </c:pt>
                <c:pt idx="12">
                  <c:v>256.55987332090189</c:v>
                </c:pt>
                <c:pt idx="13">
                  <c:v>256.44717569460022</c:v>
                </c:pt>
                <c:pt idx="14">
                  <c:v>256.40094568206393</c:v>
                </c:pt>
                <c:pt idx="15">
                  <c:v>256.17519369203637</c:v>
                </c:pt>
                <c:pt idx="16">
                  <c:v>256.19394251122276</c:v>
                </c:pt>
                <c:pt idx="17">
                  <c:v>256.20460553929195</c:v>
                </c:pt>
                <c:pt idx="18">
                  <c:v>256.31807438902791</c:v>
                </c:pt>
                <c:pt idx="19">
                  <c:v>256.127779466368</c:v>
                </c:pt>
                <c:pt idx="20">
                  <c:v>256.17337592648636</c:v>
                </c:pt>
                <c:pt idx="21">
                  <c:v>256.2790085625619</c:v>
                </c:pt>
                <c:pt idx="22">
                  <c:v>256.40721680347178</c:v>
                </c:pt>
                <c:pt idx="23">
                  <c:v>256.11952721385961</c:v>
                </c:pt>
                <c:pt idx="24">
                  <c:v>255.92524844187392</c:v>
                </c:pt>
                <c:pt idx="25">
                  <c:v>255.91194590380812</c:v>
                </c:pt>
                <c:pt idx="26">
                  <c:v>255.71072549948238</c:v>
                </c:pt>
                <c:pt idx="27">
                  <c:v>255.4989253741787</c:v>
                </c:pt>
                <c:pt idx="28">
                  <c:v>255.14408981367686</c:v>
                </c:pt>
                <c:pt idx="29">
                  <c:v>254.72157832699187</c:v>
                </c:pt>
                <c:pt idx="30">
                  <c:v>254.2552364971132</c:v>
                </c:pt>
                <c:pt idx="31">
                  <c:v>253.65928048551891</c:v>
                </c:pt>
                <c:pt idx="32">
                  <c:v>253.13951961566124</c:v>
                </c:pt>
                <c:pt idx="33">
                  <c:v>252.77541215406043</c:v>
                </c:pt>
                <c:pt idx="34">
                  <c:v>252.6421301317973</c:v>
                </c:pt>
                <c:pt idx="35">
                  <c:v>252.63772244921384</c:v>
                </c:pt>
                <c:pt idx="36">
                  <c:v>252.79946393189314</c:v>
                </c:pt>
                <c:pt idx="37">
                  <c:v>253.20467628011789</c:v>
                </c:pt>
                <c:pt idx="38">
                  <c:v>253.66034126946275</c:v>
                </c:pt>
                <c:pt idx="39">
                  <c:v>254.26975625241025</c:v>
                </c:pt>
                <c:pt idx="40">
                  <c:v>254.96828659572031</c:v>
                </c:pt>
                <c:pt idx="41">
                  <c:v>255.74340351657881</c:v>
                </c:pt>
                <c:pt idx="42">
                  <c:v>256.65622986527706</c:v>
                </c:pt>
                <c:pt idx="43">
                  <c:v>257.55692098389295</c:v>
                </c:pt>
                <c:pt idx="44">
                  <c:v>258.42383367039082</c:v>
                </c:pt>
                <c:pt idx="45">
                  <c:v>259.2561039035154</c:v>
                </c:pt>
                <c:pt idx="46">
                  <c:v>260.04261443915482</c:v>
                </c:pt>
                <c:pt idx="47">
                  <c:v>260.77733141955059</c:v>
                </c:pt>
                <c:pt idx="48">
                  <c:v>261.5144759738169</c:v>
                </c:pt>
                <c:pt idx="49">
                  <c:v>262.24962149591687</c:v>
                </c:pt>
                <c:pt idx="50">
                  <c:v>262.96038916142254</c:v>
                </c:pt>
                <c:pt idx="51">
                  <c:v>263.67084004155049</c:v>
                </c:pt>
                <c:pt idx="52">
                  <c:v>264.32915734291777</c:v>
                </c:pt>
                <c:pt idx="53">
                  <c:v>264.9271383787202</c:v>
                </c:pt>
                <c:pt idx="54">
                  <c:v>265.47130076471751</c:v>
                </c:pt>
                <c:pt idx="55">
                  <c:v>265.97960313036469</c:v>
                </c:pt>
                <c:pt idx="56">
                  <c:v>266.44718274207986</c:v>
                </c:pt>
                <c:pt idx="57">
                  <c:v>266.90388966597004</c:v>
                </c:pt>
                <c:pt idx="58">
                  <c:v>267.35476836251684</c:v>
                </c:pt>
                <c:pt idx="59">
                  <c:v>267.76334146200941</c:v>
                </c:pt>
                <c:pt idx="60">
                  <c:v>268.16346304314141</c:v>
                </c:pt>
                <c:pt idx="61">
                  <c:v>268.54493744005924</c:v>
                </c:pt>
                <c:pt idx="62">
                  <c:v>268.89190317051271</c:v>
                </c:pt>
                <c:pt idx="63">
                  <c:v>269.2039718219882</c:v>
                </c:pt>
                <c:pt idx="64">
                  <c:v>269.52976381003128</c:v>
                </c:pt>
                <c:pt idx="65">
                  <c:v>269.82617821303108</c:v>
                </c:pt>
                <c:pt idx="66">
                  <c:v>270.0920108433404</c:v>
                </c:pt>
                <c:pt idx="67">
                  <c:v>270.36600020808226</c:v>
                </c:pt>
                <c:pt idx="68">
                  <c:v>270.62976466007456</c:v>
                </c:pt>
                <c:pt idx="69">
                  <c:v>270.8810804752456</c:v>
                </c:pt>
                <c:pt idx="70">
                  <c:v>271.10214948478267</c:v>
                </c:pt>
                <c:pt idx="71">
                  <c:v>271.26551563071916</c:v>
                </c:pt>
                <c:pt idx="72">
                  <c:v>271.41055734351306</c:v>
                </c:pt>
                <c:pt idx="73">
                  <c:v>271.51659175435742</c:v>
                </c:pt>
                <c:pt idx="74">
                  <c:v>271.61034232758584</c:v>
                </c:pt>
                <c:pt idx="75">
                  <c:v>271.68408820577099</c:v>
                </c:pt>
                <c:pt idx="76">
                  <c:v>271.7473975059853</c:v>
                </c:pt>
                <c:pt idx="77">
                  <c:v>271.78863049372302</c:v>
                </c:pt>
                <c:pt idx="78">
                  <c:v>271.7991243752117</c:v>
                </c:pt>
                <c:pt idx="79">
                  <c:v>271.76611914991406</c:v>
                </c:pt>
                <c:pt idx="80">
                  <c:v>271.692746437224</c:v>
                </c:pt>
                <c:pt idx="81">
                  <c:v>271.62097219621637</c:v>
                </c:pt>
                <c:pt idx="82">
                  <c:v>271.54932233149225</c:v>
                </c:pt>
                <c:pt idx="83">
                  <c:v>271.44310663241913</c:v>
                </c:pt>
                <c:pt idx="84">
                  <c:v>271.34896890129897</c:v>
                </c:pt>
                <c:pt idx="85">
                  <c:v>271.23700638183368</c:v>
                </c:pt>
                <c:pt idx="86">
                  <c:v>271.10604341355156</c:v>
                </c:pt>
                <c:pt idx="87">
                  <c:v>270.94038650376206</c:v>
                </c:pt>
                <c:pt idx="88">
                  <c:v>270.75814476693228</c:v>
                </c:pt>
                <c:pt idx="89">
                  <c:v>270.57835675445517</c:v>
                </c:pt>
                <c:pt idx="90">
                  <c:v>270.40786549402964</c:v>
                </c:pt>
                <c:pt idx="91">
                  <c:v>270.23523222084947</c:v>
                </c:pt>
                <c:pt idx="92">
                  <c:v>270.04943202414199</c:v>
                </c:pt>
                <c:pt idx="93">
                  <c:v>269.86354384416217</c:v>
                </c:pt>
                <c:pt idx="94">
                  <c:v>269.68600040303181</c:v>
                </c:pt>
                <c:pt idx="95">
                  <c:v>269.5004906843343</c:v>
                </c:pt>
                <c:pt idx="96">
                  <c:v>269.3032105684602</c:v>
                </c:pt>
                <c:pt idx="97">
                  <c:v>269.10235094647317</c:v>
                </c:pt>
                <c:pt idx="98">
                  <c:v>268.89609379420801</c:v>
                </c:pt>
                <c:pt idx="99">
                  <c:v>268.69522786130574</c:v>
                </c:pt>
                <c:pt idx="100">
                  <c:v>268.47669438601281</c:v>
                </c:pt>
                <c:pt idx="101">
                  <c:v>268.25138943054117</c:v>
                </c:pt>
                <c:pt idx="102">
                  <c:v>268.03750797658614</c:v>
                </c:pt>
                <c:pt idx="103">
                  <c:v>267.81521758433502</c:v>
                </c:pt>
                <c:pt idx="104">
                  <c:v>267.58856443710715</c:v>
                </c:pt>
                <c:pt idx="105">
                  <c:v>267.35516875803006</c:v>
                </c:pt>
                <c:pt idx="106">
                  <c:v>267.11965535286276</c:v>
                </c:pt>
                <c:pt idx="107">
                  <c:v>266.88576838346734</c:v>
                </c:pt>
                <c:pt idx="108">
                  <c:v>266.65789195153377</c:v>
                </c:pt>
                <c:pt idx="109">
                  <c:v>266.44489732467014</c:v>
                </c:pt>
                <c:pt idx="110">
                  <c:v>266.22962117169664</c:v>
                </c:pt>
                <c:pt idx="111">
                  <c:v>266.02891016517947</c:v>
                </c:pt>
                <c:pt idx="112">
                  <c:v>265.8245508922854</c:v>
                </c:pt>
                <c:pt idx="113">
                  <c:v>265.59760786260415</c:v>
                </c:pt>
                <c:pt idx="114">
                  <c:v>265.3743498721127</c:v>
                </c:pt>
                <c:pt idx="115">
                  <c:v>265.14033020163578</c:v>
                </c:pt>
                <c:pt idx="116">
                  <c:v>264.91047136286318</c:v>
                </c:pt>
                <c:pt idx="117">
                  <c:v>264.66557245400588</c:v>
                </c:pt>
                <c:pt idx="118">
                  <c:v>264.41738089629598</c:v>
                </c:pt>
                <c:pt idx="119">
                  <c:v>264.17152464233698</c:v>
                </c:pt>
                <c:pt idx="120">
                  <c:v>263.91628961576606</c:v>
                </c:pt>
                <c:pt idx="121">
                  <c:v>263.66584070721467</c:v>
                </c:pt>
                <c:pt idx="122">
                  <c:v>263.37582621098915</c:v>
                </c:pt>
                <c:pt idx="123">
                  <c:v>263.09396919409454</c:v>
                </c:pt>
                <c:pt idx="124">
                  <c:v>262.81868346132268</c:v>
                </c:pt>
                <c:pt idx="125">
                  <c:v>262.55476233526906</c:v>
                </c:pt>
                <c:pt idx="126">
                  <c:v>262.30918793895154</c:v>
                </c:pt>
                <c:pt idx="127">
                  <c:v>262.07208730296105</c:v>
                </c:pt>
                <c:pt idx="128">
                  <c:v>261.86056822612875</c:v>
                </c:pt>
                <c:pt idx="129">
                  <c:v>261.66121971311986</c:v>
                </c:pt>
                <c:pt idx="130">
                  <c:v>261.45492453246027</c:v>
                </c:pt>
                <c:pt idx="131">
                  <c:v>261.2557323525163</c:v>
                </c:pt>
                <c:pt idx="132">
                  <c:v>261.04356328137493</c:v>
                </c:pt>
                <c:pt idx="133">
                  <c:v>260.86781685751168</c:v>
                </c:pt>
                <c:pt idx="134">
                  <c:v>260.68295164588648</c:v>
                </c:pt>
                <c:pt idx="135">
                  <c:v>260.50498421502323</c:v>
                </c:pt>
                <c:pt idx="136">
                  <c:v>260.32659055558082</c:v>
                </c:pt>
                <c:pt idx="137">
                  <c:v>260.13923569463583</c:v>
                </c:pt>
                <c:pt idx="138">
                  <c:v>259.94631556178246</c:v>
                </c:pt>
                <c:pt idx="139">
                  <c:v>259.7386805605131</c:v>
                </c:pt>
                <c:pt idx="140">
                  <c:v>259.54498252233486</c:v>
                </c:pt>
                <c:pt idx="141">
                  <c:v>259.37226549591867</c:v>
                </c:pt>
                <c:pt idx="142">
                  <c:v>259.21595930013274</c:v>
                </c:pt>
                <c:pt idx="143">
                  <c:v>259.09618125782123</c:v>
                </c:pt>
                <c:pt idx="144">
                  <c:v>258.96699239376051</c:v>
                </c:pt>
                <c:pt idx="145">
                  <c:v>258.85073243421056</c:v>
                </c:pt>
                <c:pt idx="146">
                  <c:v>258.73090996716246</c:v>
                </c:pt>
                <c:pt idx="147">
                  <c:v>258.62995009467318</c:v>
                </c:pt>
                <c:pt idx="148">
                  <c:v>258.53590530753854</c:v>
                </c:pt>
                <c:pt idx="149">
                  <c:v>258.41609711458932</c:v>
                </c:pt>
                <c:pt idx="150">
                  <c:v>258.28581512336007</c:v>
                </c:pt>
                <c:pt idx="151">
                  <c:v>258.15662640087646</c:v>
                </c:pt>
                <c:pt idx="152">
                  <c:v>258.02860196239305</c:v>
                </c:pt>
                <c:pt idx="153">
                  <c:v>257.90317217922433</c:v>
                </c:pt>
                <c:pt idx="154">
                  <c:v>257.7507259569345</c:v>
                </c:pt>
                <c:pt idx="155">
                  <c:v>257.6052581041792</c:v>
                </c:pt>
                <c:pt idx="156">
                  <c:v>257.47620814217822</c:v>
                </c:pt>
                <c:pt idx="157">
                  <c:v>257.35094935838885</c:v>
                </c:pt>
                <c:pt idx="158">
                  <c:v>257.21272820207781</c:v>
                </c:pt>
                <c:pt idx="159">
                  <c:v>257.0420103880308</c:v>
                </c:pt>
                <c:pt idx="160">
                  <c:v>256.8606026124275</c:v>
                </c:pt>
                <c:pt idx="161">
                  <c:v>256.70349793291581</c:v>
                </c:pt>
                <c:pt idx="162">
                  <c:v>256.54317322257629</c:v>
                </c:pt>
                <c:pt idx="163">
                  <c:v>256.36865537067729</c:v>
                </c:pt>
                <c:pt idx="164">
                  <c:v>256.1788325834035</c:v>
                </c:pt>
                <c:pt idx="165">
                  <c:v>255.99996445173031</c:v>
                </c:pt>
                <c:pt idx="166">
                  <c:v>255.82389744550821</c:v>
                </c:pt>
                <c:pt idx="167">
                  <c:v>255.62996729227928</c:v>
                </c:pt>
                <c:pt idx="168">
                  <c:v>255.42249797448852</c:v>
                </c:pt>
                <c:pt idx="169">
                  <c:v>255.20286331872811</c:v>
                </c:pt>
                <c:pt idx="170">
                  <c:v>254.98491657370911</c:v>
                </c:pt>
                <c:pt idx="171">
                  <c:v>254.78538731534962</c:v>
                </c:pt>
                <c:pt idx="172">
                  <c:v>254.5460605498036</c:v>
                </c:pt>
                <c:pt idx="173">
                  <c:v>254.28938485174751</c:v>
                </c:pt>
                <c:pt idx="174">
                  <c:v>254.036081785839</c:v>
                </c:pt>
                <c:pt idx="175">
                  <c:v>253.7526007360662</c:v>
                </c:pt>
                <c:pt idx="176">
                  <c:v>253.4575219205872</c:v>
                </c:pt>
                <c:pt idx="177">
                  <c:v>253.13982283188645</c:v>
                </c:pt>
                <c:pt idx="178">
                  <c:v>252.80541035900691</c:v>
                </c:pt>
                <c:pt idx="179">
                  <c:v>252.4692258135056</c:v>
                </c:pt>
                <c:pt idx="180">
                  <c:v>252.13799040574352</c:v>
                </c:pt>
                <c:pt idx="181">
                  <c:v>251.86116073448468</c:v>
                </c:pt>
                <c:pt idx="182">
                  <c:v>251.60683315597271</c:v>
                </c:pt>
                <c:pt idx="183">
                  <c:v>251.3766846957468</c:v>
                </c:pt>
                <c:pt idx="184">
                  <c:v>251.1619517969078</c:v>
                </c:pt>
                <c:pt idx="185">
                  <c:v>250.94687702228876</c:v>
                </c:pt>
                <c:pt idx="186">
                  <c:v>250.74740120085397</c:v>
                </c:pt>
                <c:pt idx="187">
                  <c:v>250.56333034971627</c:v>
                </c:pt>
                <c:pt idx="188">
                  <c:v>250.40584341505073</c:v>
                </c:pt>
                <c:pt idx="189">
                  <c:v>250.2606717800933</c:v>
                </c:pt>
                <c:pt idx="190">
                  <c:v>250.11247187486896</c:v>
                </c:pt>
                <c:pt idx="191">
                  <c:v>249.94733501585657</c:v>
                </c:pt>
                <c:pt idx="192">
                  <c:v>249.75022895262808</c:v>
                </c:pt>
                <c:pt idx="193">
                  <c:v>249.56228409226372</c:v>
                </c:pt>
                <c:pt idx="194">
                  <c:v>249.38363748588719</c:v>
                </c:pt>
                <c:pt idx="195">
                  <c:v>249.16972327170569</c:v>
                </c:pt>
                <c:pt idx="196">
                  <c:v>248.94715346077012</c:v>
                </c:pt>
                <c:pt idx="197">
                  <c:v>248.75854001522382</c:v>
                </c:pt>
                <c:pt idx="198">
                  <c:v>248.57016395578978</c:v>
                </c:pt>
                <c:pt idx="199">
                  <c:v>248.38921232243322</c:v>
                </c:pt>
                <c:pt idx="200">
                  <c:v>248.20105793557209</c:v>
                </c:pt>
                <c:pt idx="201">
                  <c:v>248.0340048189106</c:v>
                </c:pt>
                <c:pt idx="202">
                  <c:v>247.8803395129884</c:v>
                </c:pt>
                <c:pt idx="203">
                  <c:v>247.75184334781977</c:v>
                </c:pt>
                <c:pt idx="204">
                  <c:v>247.5921517435365</c:v>
                </c:pt>
                <c:pt idx="205">
                  <c:v>247.42600034604715</c:v>
                </c:pt>
                <c:pt idx="206">
                  <c:v>247.3067006138341</c:v>
                </c:pt>
                <c:pt idx="207">
                  <c:v>247.19293724366841</c:v>
                </c:pt>
                <c:pt idx="208">
                  <c:v>247.07519285515582</c:v>
                </c:pt>
                <c:pt idx="209">
                  <c:v>246.967167843395</c:v>
                </c:pt>
                <c:pt idx="210">
                  <c:v>246.85748091451222</c:v>
                </c:pt>
                <c:pt idx="211">
                  <c:v>246.76869416216948</c:v>
                </c:pt>
                <c:pt idx="212">
                  <c:v>246.70226573091142</c:v>
                </c:pt>
                <c:pt idx="213">
                  <c:v>246.64085569323959</c:v>
                </c:pt>
                <c:pt idx="214">
                  <c:v>246.57699372225525</c:v>
                </c:pt>
                <c:pt idx="215">
                  <c:v>246.53860675765935</c:v>
                </c:pt>
                <c:pt idx="216">
                  <c:v>246.52563454813583</c:v>
                </c:pt>
                <c:pt idx="217">
                  <c:v>246.5165210347065</c:v>
                </c:pt>
                <c:pt idx="218">
                  <c:v>246.51953522486522</c:v>
                </c:pt>
                <c:pt idx="219">
                  <c:v>246.52110857108013</c:v>
                </c:pt>
                <c:pt idx="220">
                  <c:v>246.51309634292861</c:v>
                </c:pt>
                <c:pt idx="221">
                  <c:v>246.4778667698765</c:v>
                </c:pt>
                <c:pt idx="222">
                  <c:v>246.40765326539668</c:v>
                </c:pt>
                <c:pt idx="223">
                  <c:v>246.30255049923807</c:v>
                </c:pt>
                <c:pt idx="224">
                  <c:v>246.23184691318826</c:v>
                </c:pt>
                <c:pt idx="225">
                  <c:v>246.12260093979481</c:v>
                </c:pt>
                <c:pt idx="226">
                  <c:v>245.99365334711922</c:v>
                </c:pt>
                <c:pt idx="227">
                  <c:v>245.84770379300764</c:v>
                </c:pt>
                <c:pt idx="228">
                  <c:v>245.69856440888617</c:v>
                </c:pt>
                <c:pt idx="229">
                  <c:v>245.52768452948172</c:v>
                </c:pt>
                <c:pt idx="230">
                  <c:v>245.34307544465005</c:v>
                </c:pt>
                <c:pt idx="231">
                  <c:v>245.16936485551287</c:v>
                </c:pt>
                <c:pt idx="232">
                  <c:v>245.02969950675069</c:v>
                </c:pt>
                <c:pt idx="233">
                  <c:v>244.90490889132053</c:v>
                </c:pt>
                <c:pt idx="234">
                  <c:v>244.78385788096028</c:v>
                </c:pt>
                <c:pt idx="235">
                  <c:v>244.63244440144024</c:v>
                </c:pt>
                <c:pt idx="236">
                  <c:v>244.50933117543198</c:v>
                </c:pt>
                <c:pt idx="237">
                  <c:v>244.40857024307786</c:v>
                </c:pt>
                <c:pt idx="238">
                  <c:v>244.32797658884667</c:v>
                </c:pt>
                <c:pt idx="239">
                  <c:v>244.22240601503327</c:v>
                </c:pt>
                <c:pt idx="240">
                  <c:v>244.11482157021047</c:v>
                </c:pt>
                <c:pt idx="241">
                  <c:v>244.01815429730755</c:v>
                </c:pt>
                <c:pt idx="242">
                  <c:v>243.90755051702078</c:v>
                </c:pt>
                <c:pt idx="243">
                  <c:v>243.78386019710319</c:v>
                </c:pt>
                <c:pt idx="244">
                  <c:v>243.65208891290609</c:v>
                </c:pt>
                <c:pt idx="245">
                  <c:v>243.48377807166085</c:v>
                </c:pt>
                <c:pt idx="246">
                  <c:v>243.33137574725225</c:v>
                </c:pt>
                <c:pt idx="247">
                  <c:v>243.15754316272898</c:v>
                </c:pt>
                <c:pt idx="248">
                  <c:v>242.97167625585826</c:v>
                </c:pt>
                <c:pt idx="249">
                  <c:v>242.76728955252284</c:v>
                </c:pt>
                <c:pt idx="250">
                  <c:v>242.58879360928617</c:v>
                </c:pt>
                <c:pt idx="251">
                  <c:v>242.41968386205571</c:v>
                </c:pt>
                <c:pt idx="252">
                  <c:v>242.22469018162704</c:v>
                </c:pt>
                <c:pt idx="253">
                  <c:v>242.01916332279438</c:v>
                </c:pt>
                <c:pt idx="254">
                  <c:v>241.79945393843869</c:v>
                </c:pt>
                <c:pt idx="255">
                  <c:v>241.58684915792557</c:v>
                </c:pt>
                <c:pt idx="256">
                  <c:v>241.41808397899896</c:v>
                </c:pt>
                <c:pt idx="257">
                  <c:v>241.21026993439716</c:v>
                </c:pt>
                <c:pt idx="258">
                  <c:v>240.99318289443772</c:v>
                </c:pt>
                <c:pt idx="259">
                  <c:v>240.76128762959294</c:v>
                </c:pt>
                <c:pt idx="260">
                  <c:v>240.51754458675654</c:v>
                </c:pt>
                <c:pt idx="261">
                  <c:v>240.23270490085733</c:v>
                </c:pt>
                <c:pt idx="262">
                  <c:v>239.93396692572998</c:v>
                </c:pt>
                <c:pt idx="263">
                  <c:v>239.66668821317361</c:v>
                </c:pt>
                <c:pt idx="264">
                  <c:v>239.42261911366174</c:v>
                </c:pt>
                <c:pt idx="265">
                  <c:v>239.18458533283678</c:v>
                </c:pt>
                <c:pt idx="266">
                  <c:v>238.93659438207916</c:v>
                </c:pt>
                <c:pt idx="267">
                  <c:v>238.68872392947981</c:v>
                </c:pt>
                <c:pt idx="268">
                  <c:v>238.42435143171207</c:v>
                </c:pt>
                <c:pt idx="269">
                  <c:v>238.16708463898215</c:v>
                </c:pt>
                <c:pt idx="270">
                  <c:v>237.93536864347851</c:v>
                </c:pt>
                <c:pt idx="271">
                  <c:v>237.70162057730064</c:v>
                </c:pt>
                <c:pt idx="272">
                  <c:v>237.5066604900147</c:v>
                </c:pt>
                <c:pt idx="273">
                  <c:v>237.37423075676591</c:v>
                </c:pt>
                <c:pt idx="274">
                  <c:v>237.23498579877273</c:v>
                </c:pt>
                <c:pt idx="275">
                  <c:v>237.11161634185964</c:v>
                </c:pt>
                <c:pt idx="276">
                  <c:v>237.02016227744235</c:v>
                </c:pt>
                <c:pt idx="277">
                  <c:v>236.96279374948406</c:v>
                </c:pt>
                <c:pt idx="278">
                  <c:v>236.89363495464571</c:v>
                </c:pt>
                <c:pt idx="279">
                  <c:v>236.86088836547808</c:v>
                </c:pt>
                <c:pt idx="280">
                  <c:v>236.86662991659838</c:v>
                </c:pt>
                <c:pt idx="281">
                  <c:v>236.86035070863502</c:v>
                </c:pt>
                <c:pt idx="282">
                  <c:v>236.8859420588536</c:v>
                </c:pt>
                <c:pt idx="283">
                  <c:v>236.8886230589207</c:v>
                </c:pt>
                <c:pt idx="284">
                  <c:v>236.83201766124913</c:v>
                </c:pt>
                <c:pt idx="285">
                  <c:v>236.76650487081642</c:v>
                </c:pt>
                <c:pt idx="286">
                  <c:v>236.67265386385196</c:v>
                </c:pt>
                <c:pt idx="287">
                  <c:v>236.53479677316685</c:v>
                </c:pt>
                <c:pt idx="288">
                  <c:v>236.35164418123981</c:v>
                </c:pt>
                <c:pt idx="289">
                  <c:v>236.2054709860177</c:v>
                </c:pt>
                <c:pt idx="290">
                  <c:v>236.04068508445144</c:v>
                </c:pt>
                <c:pt idx="291">
                  <c:v>235.87363760048547</c:v>
                </c:pt>
                <c:pt idx="292">
                  <c:v>235.71717710692872</c:v>
                </c:pt>
                <c:pt idx="293">
                  <c:v>235.54871753707121</c:v>
                </c:pt>
                <c:pt idx="294">
                  <c:v>235.3706734115309</c:v>
                </c:pt>
                <c:pt idx="295">
                  <c:v>235.21110293746727</c:v>
                </c:pt>
                <c:pt idx="296">
                  <c:v>235.06896819107661</c:v>
                </c:pt>
                <c:pt idx="297">
                  <c:v>234.91180646898701</c:v>
                </c:pt>
                <c:pt idx="298">
                  <c:v>234.72977159690481</c:v>
                </c:pt>
                <c:pt idx="299">
                  <c:v>234.58927170348281</c:v>
                </c:pt>
                <c:pt idx="300">
                  <c:v>234.43561057887609</c:v>
                </c:pt>
                <c:pt idx="301">
                  <c:v>234.27951899834045</c:v>
                </c:pt>
                <c:pt idx="302">
                  <c:v>234.10032895134145</c:v>
                </c:pt>
                <c:pt idx="303">
                  <c:v>233.8953393864131</c:v>
                </c:pt>
                <c:pt idx="304">
                  <c:v>233.7031709017086</c:v>
                </c:pt>
                <c:pt idx="305">
                  <c:v>233.51996336222825</c:v>
                </c:pt>
                <c:pt idx="306">
                  <c:v>233.34800685042472</c:v>
                </c:pt>
                <c:pt idx="307">
                  <c:v>233.13226716412103</c:v>
                </c:pt>
                <c:pt idx="308">
                  <c:v>232.92409524629929</c:v>
                </c:pt>
                <c:pt idx="309">
                  <c:v>232.755572849033</c:v>
                </c:pt>
                <c:pt idx="310">
                  <c:v>232.54766683706535</c:v>
                </c:pt>
                <c:pt idx="311">
                  <c:v>232.36369693672793</c:v>
                </c:pt>
                <c:pt idx="312">
                  <c:v>232.17788317761142</c:v>
                </c:pt>
                <c:pt idx="313">
                  <c:v>231.97815040491113</c:v>
                </c:pt>
                <c:pt idx="314">
                  <c:v>231.80760595106722</c:v>
                </c:pt>
                <c:pt idx="315">
                  <c:v>231.62995260921647</c:v>
                </c:pt>
                <c:pt idx="316">
                  <c:v>231.44976030279861</c:v>
                </c:pt>
                <c:pt idx="317">
                  <c:v>231.25648124155302</c:v>
                </c:pt>
                <c:pt idx="318">
                  <c:v>231.13210344992399</c:v>
                </c:pt>
                <c:pt idx="319">
                  <c:v>231.00756505832055</c:v>
                </c:pt>
                <c:pt idx="320">
                  <c:v>230.90735896642394</c:v>
                </c:pt>
                <c:pt idx="321">
                  <c:v>230.82668256171499</c:v>
                </c:pt>
                <c:pt idx="322">
                  <c:v>230.75173244347005</c:v>
                </c:pt>
                <c:pt idx="323">
                  <c:v>230.69303746765394</c:v>
                </c:pt>
                <c:pt idx="324">
                  <c:v>230.65320519661114</c:v>
                </c:pt>
                <c:pt idx="325">
                  <c:v>230.58145453861323</c:v>
                </c:pt>
                <c:pt idx="326">
                  <c:v>230.47295150284214</c:v>
                </c:pt>
                <c:pt idx="327">
                  <c:v>230.35375665423774</c:v>
                </c:pt>
                <c:pt idx="328">
                  <c:v>230.20266579622967</c:v>
                </c:pt>
                <c:pt idx="329">
                  <c:v>230.0195603937467</c:v>
                </c:pt>
                <c:pt idx="330">
                  <c:v>229.85253419733777</c:v>
                </c:pt>
                <c:pt idx="331">
                  <c:v>229.68195914477619</c:v>
                </c:pt>
                <c:pt idx="332">
                  <c:v>229.55903799952765</c:v>
                </c:pt>
                <c:pt idx="333">
                  <c:v>229.40739257804918</c:v>
                </c:pt>
                <c:pt idx="334">
                  <c:v>229.21016360839943</c:v>
                </c:pt>
                <c:pt idx="335">
                  <c:v>228.96429081210454</c:v>
                </c:pt>
                <c:pt idx="336">
                  <c:v>228.7182955841626</c:v>
                </c:pt>
                <c:pt idx="337">
                  <c:v>228.44928213000148</c:v>
                </c:pt>
                <c:pt idx="338">
                  <c:v>228.14758190396191</c:v>
                </c:pt>
                <c:pt idx="339">
                  <c:v>227.88556878814887</c:v>
                </c:pt>
                <c:pt idx="340">
                  <c:v>227.58943560521951</c:v>
                </c:pt>
                <c:pt idx="341">
                  <c:v>227.27550543484406</c:v>
                </c:pt>
                <c:pt idx="342">
                  <c:v>226.92748645718208</c:v>
                </c:pt>
                <c:pt idx="343">
                  <c:v>226.54884528007281</c:v>
                </c:pt>
                <c:pt idx="344">
                  <c:v>226.14152737718777</c:v>
                </c:pt>
                <c:pt idx="345">
                  <c:v>225.75809491982295</c:v>
                </c:pt>
                <c:pt idx="346">
                  <c:v>225.38446484102369</c:v>
                </c:pt>
                <c:pt idx="347">
                  <c:v>225.00486112642045</c:v>
                </c:pt>
                <c:pt idx="348">
                  <c:v>224.62780502096945</c:v>
                </c:pt>
                <c:pt idx="349">
                  <c:v>224.31943497546746</c:v>
                </c:pt>
                <c:pt idx="350">
                  <c:v>224.0440081324569</c:v>
                </c:pt>
                <c:pt idx="351">
                  <c:v>223.77207248736926</c:v>
                </c:pt>
                <c:pt idx="352">
                  <c:v>223.52762763261984</c:v>
                </c:pt>
                <c:pt idx="353">
                  <c:v>223.33271559833165</c:v>
                </c:pt>
                <c:pt idx="354">
                  <c:v>223.12616843687204</c:v>
                </c:pt>
                <c:pt idx="355">
                  <c:v>222.9609558920821</c:v>
                </c:pt>
                <c:pt idx="356">
                  <c:v>222.84160064759689</c:v>
                </c:pt>
                <c:pt idx="357">
                  <c:v>222.75850115678278</c:v>
                </c:pt>
                <c:pt idx="358">
                  <c:v>222.73286113021689</c:v>
                </c:pt>
                <c:pt idx="359">
                  <c:v>222.69924488624883</c:v>
                </c:pt>
                <c:pt idx="360">
                  <c:v>222.67778085024835</c:v>
                </c:pt>
                <c:pt idx="361">
                  <c:v>222.61311238695555</c:v>
                </c:pt>
                <c:pt idx="362">
                  <c:v>222.55579755461901</c:v>
                </c:pt>
                <c:pt idx="363">
                  <c:v>222.51856280159458</c:v>
                </c:pt>
                <c:pt idx="364">
                  <c:v>222.46141438198069</c:v>
                </c:pt>
                <c:pt idx="365">
                  <c:v>222.36729436915579</c:v>
                </c:pt>
                <c:pt idx="366">
                  <c:v>222.24833330733964</c:v>
                </c:pt>
                <c:pt idx="367">
                  <c:v>222.09939467441987</c:v>
                </c:pt>
                <c:pt idx="368">
                  <c:v>221.96114495731931</c:v>
                </c:pt>
                <c:pt idx="369">
                  <c:v>221.79138830336186</c:v>
                </c:pt>
                <c:pt idx="370">
                  <c:v>221.66067183770551</c:v>
                </c:pt>
                <c:pt idx="371">
                  <c:v>221.52012281884427</c:v>
                </c:pt>
                <c:pt idx="372">
                  <c:v>221.42648489824307</c:v>
                </c:pt>
                <c:pt idx="373">
                  <c:v>221.33490945022359</c:v>
                </c:pt>
                <c:pt idx="374">
                  <c:v>221.21200999402475</c:v>
                </c:pt>
                <c:pt idx="375">
                  <c:v>221.1232942658406</c:v>
                </c:pt>
                <c:pt idx="376">
                  <c:v>221.06987974627049</c:v>
                </c:pt>
                <c:pt idx="377">
                  <c:v>220.98948631936423</c:v>
                </c:pt>
                <c:pt idx="378">
                  <c:v>220.89813108459126</c:v>
                </c:pt>
                <c:pt idx="379">
                  <c:v>220.78868117846926</c:v>
                </c:pt>
                <c:pt idx="380">
                  <c:v>220.71226150164509</c:v>
                </c:pt>
                <c:pt idx="381">
                  <c:v>220.64828774180776</c:v>
                </c:pt>
                <c:pt idx="382">
                  <c:v>220.58810052273202</c:v>
                </c:pt>
                <c:pt idx="383">
                  <c:v>220.48923319485843</c:v>
                </c:pt>
                <c:pt idx="384">
                  <c:v>220.41284965270759</c:v>
                </c:pt>
                <c:pt idx="385">
                  <c:v>220.3288436919519</c:v>
                </c:pt>
                <c:pt idx="386">
                  <c:v>220.22714013681392</c:v>
                </c:pt>
                <c:pt idx="387">
                  <c:v>220.16641311991532</c:v>
                </c:pt>
                <c:pt idx="388">
                  <c:v>220.13044968673134</c:v>
                </c:pt>
                <c:pt idx="389">
                  <c:v>220.09864670486309</c:v>
                </c:pt>
                <c:pt idx="390">
                  <c:v>220.08658897032166</c:v>
                </c:pt>
                <c:pt idx="391">
                  <c:v>220.0299223200181</c:v>
                </c:pt>
                <c:pt idx="392">
                  <c:v>219.92930251307433</c:v>
                </c:pt>
                <c:pt idx="393">
                  <c:v>219.81650384468571</c:v>
                </c:pt>
                <c:pt idx="394">
                  <c:v>219.67234504829554</c:v>
                </c:pt>
                <c:pt idx="395">
                  <c:v>219.46638380069649</c:v>
                </c:pt>
                <c:pt idx="396">
                  <c:v>219.26301531127265</c:v>
                </c:pt>
                <c:pt idx="397">
                  <c:v>219.01888110549041</c:v>
                </c:pt>
                <c:pt idx="398">
                  <c:v>218.69776636832356</c:v>
                </c:pt>
                <c:pt idx="399">
                  <c:v>218.35185653440982</c:v>
                </c:pt>
                <c:pt idx="400">
                  <c:v>218.04252054340733</c:v>
                </c:pt>
                <c:pt idx="401">
                  <c:v>217.68961177467577</c:v>
                </c:pt>
                <c:pt idx="402">
                  <c:v>217.33986279364515</c:v>
                </c:pt>
                <c:pt idx="403">
                  <c:v>217.04082885961674</c:v>
                </c:pt>
                <c:pt idx="404">
                  <c:v>216.75578002101207</c:v>
                </c:pt>
                <c:pt idx="405">
                  <c:v>216.52624847252056</c:v>
                </c:pt>
                <c:pt idx="406">
                  <c:v>216.32385400863674</c:v>
                </c:pt>
                <c:pt idx="407">
                  <c:v>216.09536814911755</c:v>
                </c:pt>
                <c:pt idx="408">
                  <c:v>215.93744094209657</c:v>
                </c:pt>
                <c:pt idx="409">
                  <c:v>215.74525101170394</c:v>
                </c:pt>
                <c:pt idx="410">
                  <c:v>215.60577006848408</c:v>
                </c:pt>
                <c:pt idx="411">
                  <c:v>215.39229007043247</c:v>
                </c:pt>
                <c:pt idx="412">
                  <c:v>215.25422497725512</c:v>
                </c:pt>
                <c:pt idx="413">
                  <c:v>215.13379740500662</c:v>
                </c:pt>
                <c:pt idx="414">
                  <c:v>215.09007392641945</c:v>
                </c:pt>
                <c:pt idx="415">
                  <c:v>215.03827121809695</c:v>
                </c:pt>
                <c:pt idx="416">
                  <c:v>214.96478807228067</c:v>
                </c:pt>
                <c:pt idx="417">
                  <c:v>214.90334224077046</c:v>
                </c:pt>
                <c:pt idx="418">
                  <c:v>214.8786559837404</c:v>
                </c:pt>
                <c:pt idx="419">
                  <c:v>214.79836017457245</c:v>
                </c:pt>
                <c:pt idx="420">
                  <c:v>214.7838105359227</c:v>
                </c:pt>
                <c:pt idx="421">
                  <c:v>214.77085297474929</c:v>
                </c:pt>
                <c:pt idx="422">
                  <c:v>214.80493830871541</c:v>
                </c:pt>
                <c:pt idx="423">
                  <c:v>214.7672103339078</c:v>
                </c:pt>
                <c:pt idx="424">
                  <c:v>214.75021281563693</c:v>
                </c:pt>
                <c:pt idx="425">
                  <c:v>214.64036231336183</c:v>
                </c:pt>
                <c:pt idx="426">
                  <c:v>214.57059725392085</c:v>
                </c:pt>
                <c:pt idx="427">
                  <c:v>214.45263047077574</c:v>
                </c:pt>
                <c:pt idx="428">
                  <c:v>214.33211178897781</c:v>
                </c:pt>
                <c:pt idx="429">
                  <c:v>214.18844798571274</c:v>
                </c:pt>
                <c:pt idx="430">
                  <c:v>214.00354786040401</c:v>
                </c:pt>
                <c:pt idx="431">
                  <c:v>213.76223865642368</c:v>
                </c:pt>
                <c:pt idx="432">
                  <c:v>213.53190626436961</c:v>
                </c:pt>
                <c:pt idx="433">
                  <c:v>213.33246097006642</c:v>
                </c:pt>
                <c:pt idx="434">
                  <c:v>213.1732203110592</c:v>
                </c:pt>
                <c:pt idx="435">
                  <c:v>212.93574422738692</c:v>
                </c:pt>
                <c:pt idx="436">
                  <c:v>212.67967468310698</c:v>
                </c:pt>
                <c:pt idx="437">
                  <c:v>212.39806860069183</c:v>
                </c:pt>
                <c:pt idx="438">
                  <c:v>212.10161251557005</c:v>
                </c:pt>
                <c:pt idx="439">
                  <c:v>211.87137116909696</c:v>
                </c:pt>
                <c:pt idx="440">
                  <c:v>211.64240041593436</c:v>
                </c:pt>
                <c:pt idx="441">
                  <c:v>211.37814498055567</c:v>
                </c:pt>
                <c:pt idx="442">
                  <c:v>211.15560521792924</c:v>
                </c:pt>
                <c:pt idx="443">
                  <c:v>210.90218170909208</c:v>
                </c:pt>
                <c:pt idx="444">
                  <c:v>210.58581079794371</c:v>
                </c:pt>
                <c:pt idx="445">
                  <c:v>210.18314920408974</c:v>
                </c:pt>
                <c:pt idx="446">
                  <c:v>209.71403820150695</c:v>
                </c:pt>
                <c:pt idx="447">
                  <c:v>209.189681052277</c:v>
                </c:pt>
                <c:pt idx="448">
                  <c:v>208.46009071046205</c:v>
                </c:pt>
                <c:pt idx="449">
                  <c:v>207.79373823124038</c:v>
                </c:pt>
                <c:pt idx="450">
                  <c:v>207.07969332337507</c:v>
                </c:pt>
                <c:pt idx="451">
                  <c:v>206.45440586307907</c:v>
                </c:pt>
                <c:pt idx="452">
                  <c:v>205.97615044406055</c:v>
                </c:pt>
                <c:pt idx="453">
                  <c:v>205.59430339693679</c:v>
                </c:pt>
                <c:pt idx="454">
                  <c:v>205.14304081414218</c:v>
                </c:pt>
                <c:pt idx="455">
                  <c:v>204.79251374464107</c:v>
                </c:pt>
                <c:pt idx="456">
                  <c:v>204.67903310142123</c:v>
                </c:pt>
                <c:pt idx="457">
                  <c:v>204.6300940643427</c:v>
                </c:pt>
                <c:pt idx="458">
                  <c:v>204.65310106096692</c:v>
                </c:pt>
                <c:pt idx="459">
                  <c:v>205.00424010487524</c:v>
                </c:pt>
                <c:pt idx="460">
                  <c:v>205.2668200385055</c:v>
                </c:pt>
                <c:pt idx="461">
                  <c:v>205.46184800268037</c:v>
                </c:pt>
                <c:pt idx="462">
                  <c:v>205.53133722667181</c:v>
                </c:pt>
                <c:pt idx="463">
                  <c:v>205.52377376903559</c:v>
                </c:pt>
                <c:pt idx="464">
                  <c:v>205.42962845443955</c:v>
                </c:pt>
                <c:pt idx="465">
                  <c:v>205.43221391884768</c:v>
                </c:pt>
                <c:pt idx="466">
                  <c:v>205.50963064620939</c:v>
                </c:pt>
                <c:pt idx="467">
                  <c:v>205.8539587096989</c:v>
                </c:pt>
                <c:pt idx="468">
                  <c:v>206.306097323334</c:v>
                </c:pt>
                <c:pt idx="469">
                  <c:v>206.771732562338</c:v>
                </c:pt>
                <c:pt idx="470">
                  <c:v>207.17498926069206</c:v>
                </c:pt>
                <c:pt idx="471">
                  <c:v>207.4902056158696</c:v>
                </c:pt>
                <c:pt idx="472">
                  <c:v>207.89503584845008</c:v>
                </c:pt>
                <c:pt idx="473">
                  <c:v>208.28769187872948</c:v>
                </c:pt>
                <c:pt idx="474">
                  <c:v>208.54260593798679</c:v>
                </c:pt>
                <c:pt idx="475">
                  <c:v>208.88792710533858</c:v>
                </c:pt>
                <c:pt idx="476">
                  <c:v>209.19169661282828</c:v>
                </c:pt>
                <c:pt idx="477">
                  <c:v>209.33941664149032</c:v>
                </c:pt>
                <c:pt idx="478">
                  <c:v>209.23818512428116</c:v>
                </c:pt>
                <c:pt idx="479">
                  <c:v>209.26648198848758</c:v>
                </c:pt>
                <c:pt idx="480">
                  <c:v>209.38126826279546</c:v>
                </c:pt>
                <c:pt idx="481">
                  <c:v>209.4665874246144</c:v>
                </c:pt>
                <c:pt idx="482">
                  <c:v>209.64840550943836</c:v>
                </c:pt>
                <c:pt idx="483">
                  <c:v>209.72526869245428</c:v>
                </c:pt>
                <c:pt idx="484">
                  <c:v>209.77656351726142</c:v>
                </c:pt>
                <c:pt idx="485">
                  <c:v>210.02903818731028</c:v>
                </c:pt>
                <c:pt idx="486">
                  <c:v>210.29882608066868</c:v>
                </c:pt>
                <c:pt idx="487">
                  <c:v>210.62618812743617</c:v>
                </c:pt>
                <c:pt idx="488">
                  <c:v>210.99729389265786</c:v>
                </c:pt>
                <c:pt idx="489">
                  <c:v>211.35480348767524</c:v>
                </c:pt>
                <c:pt idx="490">
                  <c:v>211.61950731568061</c:v>
                </c:pt>
                <c:pt idx="491">
                  <c:v>211.91762168166377</c:v>
                </c:pt>
                <c:pt idx="492">
                  <c:v>212.22269928235696</c:v>
                </c:pt>
                <c:pt idx="493">
                  <c:v>212.59643523889602</c:v>
                </c:pt>
                <c:pt idx="494">
                  <c:v>213.10501319354961</c:v>
                </c:pt>
                <c:pt idx="495">
                  <c:v>213.66104990374546</c:v>
                </c:pt>
                <c:pt idx="496">
                  <c:v>214.17585073250206</c:v>
                </c:pt>
                <c:pt idx="497">
                  <c:v>214.58945608657461</c:v>
                </c:pt>
                <c:pt idx="498">
                  <c:v>214.96521127202482</c:v>
                </c:pt>
                <c:pt idx="499">
                  <c:v>215.27526018568861</c:v>
                </c:pt>
                <c:pt idx="500">
                  <c:v>215.60674503322122</c:v>
                </c:pt>
                <c:pt idx="501">
                  <c:v>215.97452643127045</c:v>
                </c:pt>
                <c:pt idx="502">
                  <c:v>216.18612478537824</c:v>
                </c:pt>
                <c:pt idx="503">
                  <c:v>216.38632002144163</c:v>
                </c:pt>
                <c:pt idx="504">
                  <c:v>216.49969352495063</c:v>
                </c:pt>
                <c:pt idx="505">
                  <c:v>216.49049046272788</c:v>
                </c:pt>
                <c:pt idx="506">
                  <c:v>216.5297680908115</c:v>
                </c:pt>
                <c:pt idx="507">
                  <c:v>216.52057840023568</c:v>
                </c:pt>
                <c:pt idx="508">
                  <c:v>216.54151036178288</c:v>
                </c:pt>
                <c:pt idx="509">
                  <c:v>216.57735792346693</c:v>
                </c:pt>
                <c:pt idx="510">
                  <c:v>216.6525730851493</c:v>
                </c:pt>
                <c:pt idx="511">
                  <c:v>216.6823501076403</c:v>
                </c:pt>
                <c:pt idx="512">
                  <c:v>216.61691752034423</c:v>
                </c:pt>
                <c:pt idx="513">
                  <c:v>216.6948199370627</c:v>
                </c:pt>
                <c:pt idx="514">
                  <c:v>216.83583910197697</c:v>
                </c:pt>
                <c:pt idx="515">
                  <c:v>216.93856461381168</c:v>
                </c:pt>
                <c:pt idx="516">
                  <c:v>217.13111613763544</c:v>
                </c:pt>
                <c:pt idx="517">
                  <c:v>217.22255402845752</c:v>
                </c:pt>
                <c:pt idx="518">
                  <c:v>217.33608696462781</c:v>
                </c:pt>
                <c:pt idx="519">
                  <c:v>217.45977264993633</c:v>
                </c:pt>
                <c:pt idx="520">
                  <c:v>217.60563343559079</c:v>
                </c:pt>
                <c:pt idx="521">
                  <c:v>217.79774267967963</c:v>
                </c:pt>
                <c:pt idx="522">
                  <c:v>217.96495386138426</c:v>
                </c:pt>
                <c:pt idx="523">
                  <c:v>218.16040607801017</c:v>
                </c:pt>
                <c:pt idx="524">
                  <c:v>218.26947901828694</c:v>
                </c:pt>
                <c:pt idx="525">
                  <c:v>218.30359189650454</c:v>
                </c:pt>
                <c:pt idx="526">
                  <c:v>218.48283503037874</c:v>
                </c:pt>
                <c:pt idx="527">
                  <c:v>218.63238921186337</c:v>
                </c:pt>
                <c:pt idx="528">
                  <c:v>218.77644183647507</c:v>
                </c:pt>
                <c:pt idx="529">
                  <c:v>218.97668792701839</c:v>
                </c:pt>
                <c:pt idx="530">
                  <c:v>219.1111170817307</c:v>
                </c:pt>
                <c:pt idx="531">
                  <c:v>219.18507379052184</c:v>
                </c:pt>
                <c:pt idx="532">
                  <c:v>219.29390090307757</c:v>
                </c:pt>
                <c:pt idx="533">
                  <c:v>219.45781885936677</c:v>
                </c:pt>
                <c:pt idx="534">
                  <c:v>219.55563903355483</c:v>
                </c:pt>
                <c:pt idx="535">
                  <c:v>219.62668543335886</c:v>
                </c:pt>
                <c:pt idx="536">
                  <c:v>219.70731496824746</c:v>
                </c:pt>
                <c:pt idx="537">
                  <c:v>219.73945548455714</c:v>
                </c:pt>
                <c:pt idx="538">
                  <c:v>219.73058522364411</c:v>
                </c:pt>
                <c:pt idx="539">
                  <c:v>219.71316710141221</c:v>
                </c:pt>
                <c:pt idx="540">
                  <c:v>219.74554581014758</c:v>
                </c:pt>
                <c:pt idx="541">
                  <c:v>219.79020219216471</c:v>
                </c:pt>
                <c:pt idx="542">
                  <c:v>219.90508130323053</c:v>
                </c:pt>
                <c:pt idx="543">
                  <c:v>220.02684129115627</c:v>
                </c:pt>
                <c:pt idx="544">
                  <c:v>220.14868726990977</c:v>
                </c:pt>
                <c:pt idx="545">
                  <c:v>220.39896912758218</c:v>
                </c:pt>
                <c:pt idx="546">
                  <c:v>220.67024238890414</c:v>
                </c:pt>
                <c:pt idx="547">
                  <c:v>220.87963503291269</c:v>
                </c:pt>
                <c:pt idx="548">
                  <c:v>221.09653144817364</c:v>
                </c:pt>
                <c:pt idx="549">
                  <c:v>221.35928985593895</c:v>
                </c:pt>
                <c:pt idx="550">
                  <c:v>221.681329433473</c:v>
                </c:pt>
                <c:pt idx="551">
                  <c:v>221.94318535445933</c:v>
                </c:pt>
                <c:pt idx="552">
                  <c:v>222.22266027841818</c:v>
                </c:pt>
                <c:pt idx="553">
                  <c:v>222.38653518746031</c:v>
                </c:pt>
                <c:pt idx="554">
                  <c:v>222.52842608388886</c:v>
                </c:pt>
                <c:pt idx="555">
                  <c:v>222.54267902803915</c:v>
                </c:pt>
                <c:pt idx="556">
                  <c:v>222.51602022548349</c:v>
                </c:pt>
                <c:pt idx="557">
                  <c:v>222.53973346405274</c:v>
                </c:pt>
                <c:pt idx="558">
                  <c:v>222.61177402517134</c:v>
                </c:pt>
                <c:pt idx="559">
                  <c:v>222.61067161157072</c:v>
                </c:pt>
                <c:pt idx="560">
                  <c:v>222.54932683968045</c:v>
                </c:pt>
                <c:pt idx="561">
                  <c:v>222.53986352505729</c:v>
                </c:pt>
                <c:pt idx="562">
                  <c:v>222.56491787101663</c:v>
                </c:pt>
                <c:pt idx="563">
                  <c:v>222.63372192887698</c:v>
                </c:pt>
                <c:pt idx="564">
                  <c:v>222.73405366444413</c:v>
                </c:pt>
                <c:pt idx="565">
                  <c:v>222.8014560124401</c:v>
                </c:pt>
                <c:pt idx="566">
                  <c:v>222.97046355361684</c:v>
                </c:pt>
                <c:pt idx="567">
                  <c:v>223.09649833676212</c:v>
                </c:pt>
                <c:pt idx="568">
                  <c:v>223.13698461472546</c:v>
                </c:pt>
                <c:pt idx="569">
                  <c:v>223.19756170621486</c:v>
                </c:pt>
                <c:pt idx="570">
                  <c:v>223.2817482456594</c:v>
                </c:pt>
                <c:pt idx="571">
                  <c:v>223.33016125596279</c:v>
                </c:pt>
                <c:pt idx="572">
                  <c:v>223.36356027515771</c:v>
                </c:pt>
                <c:pt idx="573">
                  <c:v>223.29766858658172</c:v>
                </c:pt>
                <c:pt idx="574">
                  <c:v>223.15147691273575</c:v>
                </c:pt>
                <c:pt idx="575">
                  <c:v>222.94920310752653</c:v>
                </c:pt>
                <c:pt idx="576">
                  <c:v>222.66076844960097</c:v>
                </c:pt>
                <c:pt idx="577">
                  <c:v>222.38642089883174</c:v>
                </c:pt>
                <c:pt idx="578">
                  <c:v>222.08049427190872</c:v>
                </c:pt>
                <c:pt idx="579">
                  <c:v>221.82710210000627</c:v>
                </c:pt>
                <c:pt idx="580">
                  <c:v>221.56112373352207</c:v>
                </c:pt>
                <c:pt idx="581">
                  <c:v>221.30344891786569</c:v>
                </c:pt>
                <c:pt idx="582">
                  <c:v>221.09540407945957</c:v>
                </c:pt>
                <c:pt idx="583">
                  <c:v>220.80469104033779</c:v>
                </c:pt>
                <c:pt idx="584">
                  <c:v>220.52098016492062</c:v>
                </c:pt>
                <c:pt idx="585">
                  <c:v>220.26322869853803</c:v>
                </c:pt>
                <c:pt idx="586">
                  <c:v>220.10726854572815</c:v>
                </c:pt>
                <c:pt idx="587">
                  <c:v>220.0422912372737</c:v>
                </c:pt>
                <c:pt idx="588">
                  <c:v>220.07461207131155</c:v>
                </c:pt>
                <c:pt idx="589">
                  <c:v>220.1077836264619</c:v>
                </c:pt>
                <c:pt idx="590">
                  <c:v>220.10601054475984</c:v>
                </c:pt>
                <c:pt idx="591">
                  <c:v>220.08835217392172</c:v>
                </c:pt>
                <c:pt idx="592">
                  <c:v>220.00581590332271</c:v>
                </c:pt>
                <c:pt idx="593">
                  <c:v>219.87512844638039</c:v>
                </c:pt>
                <c:pt idx="594">
                  <c:v>219.84239477373086</c:v>
                </c:pt>
                <c:pt idx="595">
                  <c:v>219.8220173700806</c:v>
                </c:pt>
                <c:pt idx="596">
                  <c:v>219.8391065702086</c:v>
                </c:pt>
                <c:pt idx="597">
                  <c:v>219.73404913263647</c:v>
                </c:pt>
                <c:pt idx="598">
                  <c:v>219.72269647081623</c:v>
                </c:pt>
                <c:pt idx="599">
                  <c:v>219.61301687132587</c:v>
                </c:pt>
                <c:pt idx="600">
                  <c:v>219.67018064903388</c:v>
                </c:pt>
                <c:pt idx="601">
                  <c:v>219.74565093553943</c:v>
                </c:pt>
                <c:pt idx="602">
                  <c:v>219.86026976598993</c:v>
                </c:pt>
                <c:pt idx="603">
                  <c:v>219.96744580866891</c:v>
                </c:pt>
                <c:pt idx="604">
                  <c:v>220.23782235937199</c:v>
                </c:pt>
                <c:pt idx="605">
                  <c:v>220.45064080682783</c:v>
                </c:pt>
                <c:pt idx="606">
                  <c:v>220.67466493327007</c:v>
                </c:pt>
                <c:pt idx="607">
                  <c:v>220.80789893671241</c:v>
                </c:pt>
                <c:pt idx="608">
                  <c:v>221.08337949589617</c:v>
                </c:pt>
                <c:pt idx="609">
                  <c:v>221.30982919640383</c:v>
                </c:pt>
                <c:pt idx="610">
                  <c:v>221.52330747287317</c:v>
                </c:pt>
                <c:pt idx="611">
                  <c:v>221.5957746951951</c:v>
                </c:pt>
                <c:pt idx="612">
                  <c:v>221.70708027398584</c:v>
                </c:pt>
                <c:pt idx="613">
                  <c:v>221.77783591581107</c:v>
                </c:pt>
                <c:pt idx="614">
                  <c:v>221.99869966829331</c:v>
                </c:pt>
                <c:pt idx="615">
                  <c:v>222.21726026593294</c:v>
                </c:pt>
                <c:pt idx="616">
                  <c:v>222.35900041622733</c:v>
                </c:pt>
                <c:pt idx="617">
                  <c:v>222.50092969481483</c:v>
                </c:pt>
                <c:pt idx="618">
                  <c:v>222.78837903345465</c:v>
                </c:pt>
                <c:pt idx="619">
                  <c:v>223.01138710344577</c:v>
                </c:pt>
                <c:pt idx="620">
                  <c:v>223.18836591736613</c:v>
                </c:pt>
                <c:pt idx="621">
                  <c:v>223.35850204321974</c:v>
                </c:pt>
                <c:pt idx="622">
                  <c:v>223.51293326467544</c:v>
                </c:pt>
                <c:pt idx="623">
                  <c:v>223.62428934980059</c:v>
                </c:pt>
                <c:pt idx="624">
                  <c:v>223.81078741890937</c:v>
                </c:pt>
                <c:pt idx="625">
                  <c:v>223.89054054363839</c:v>
                </c:pt>
                <c:pt idx="626">
                  <c:v>223.8532383809964</c:v>
                </c:pt>
                <c:pt idx="627">
                  <c:v>223.83490348860508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560704"/>
        <c:axId val="101562624"/>
      </c:scatterChart>
      <c:valAx>
        <c:axId val="101560704"/>
        <c:scaling>
          <c:orientation val="minMax"/>
          <c:max val="275"/>
          <c:min val="2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1562624"/>
        <c:crosses val="autoZero"/>
        <c:crossBetween val="midCat"/>
        <c:majorUnit val="10"/>
        <c:minorUnit val="5"/>
      </c:valAx>
      <c:valAx>
        <c:axId val="10156262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1560704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>
                <a:solidFill>
                  <a:srgbClr val="7030A0"/>
                </a:solidFill>
              </a:rPr>
              <a:t>Eq. (A27)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(A27)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1.5612266886154018</c:v>
                </c:pt>
                <c:pt idx="1">
                  <c:v>1.0867745319373976</c:v>
                </c:pt>
                <c:pt idx="2">
                  <c:v>0.88446512879746453</c:v>
                </c:pt>
                <c:pt idx="3">
                  <c:v>0.78798326424152687</c:v>
                </c:pt>
                <c:pt idx="4">
                  <c:v>0.72798107478922325</c:v>
                </c:pt>
                <c:pt idx="5">
                  <c:v>0.71934926744088867</c:v>
                </c:pt>
                <c:pt idx="6">
                  <c:v>0.69333732386781166</c:v>
                </c:pt>
                <c:pt idx="7">
                  <c:v>0.70671484309073485</c:v>
                </c:pt>
                <c:pt idx="8">
                  <c:v>0.56332588516577653</c:v>
                </c:pt>
                <c:pt idx="9">
                  <c:v>0.56072327077878281</c:v>
                </c:pt>
                <c:pt idx="10">
                  <c:v>0.57785401427049832</c:v>
                </c:pt>
                <c:pt idx="11">
                  <c:v>0.58277551920484405</c:v>
                </c:pt>
                <c:pt idx="12">
                  <c:v>0.5958742340486447</c:v>
                </c:pt>
                <c:pt idx="13">
                  <c:v>0.5885574004494124</c:v>
                </c:pt>
                <c:pt idx="14">
                  <c:v>0.60200236425793063</c:v>
                </c:pt>
                <c:pt idx="15">
                  <c:v>0.60853205722202153</c:v>
                </c:pt>
                <c:pt idx="16">
                  <c:v>0.61494066322246321</c:v>
                </c:pt>
                <c:pt idx="17">
                  <c:v>0.6025989918981256</c:v>
                </c:pt>
                <c:pt idx="18">
                  <c:v>0.51926485329180871</c:v>
                </c:pt>
                <c:pt idx="19">
                  <c:v>0.53169442127338207</c:v>
                </c:pt>
                <c:pt idx="20">
                  <c:v>0.53428108667103325</c:v>
                </c:pt>
                <c:pt idx="21">
                  <c:v>0.53206484842683344</c:v>
                </c:pt>
                <c:pt idx="22">
                  <c:v>0.52644718197324636</c:v>
                </c:pt>
                <c:pt idx="23">
                  <c:v>0.52122575957105877</c:v>
                </c:pt>
                <c:pt idx="24">
                  <c:v>0.50916275901754793</c:v>
                </c:pt>
                <c:pt idx="25">
                  <c:v>0.49345339253705456</c:v>
                </c:pt>
                <c:pt idx="26">
                  <c:v>0.47909408661041913</c:v>
                </c:pt>
                <c:pt idx="27">
                  <c:v>0.46322418032586987</c:v>
                </c:pt>
                <c:pt idx="28">
                  <c:v>0.39103366602057538</c:v>
                </c:pt>
                <c:pt idx="29">
                  <c:v>0.37496604213090651</c:v>
                </c:pt>
                <c:pt idx="30">
                  <c:v>0.35804821435932166</c:v>
                </c:pt>
                <c:pt idx="31">
                  <c:v>0.34459300445311647</c:v>
                </c:pt>
                <c:pt idx="32">
                  <c:v>0.32568023435059384</c:v>
                </c:pt>
                <c:pt idx="33">
                  <c:v>0.30932525473301481</c:v>
                </c:pt>
                <c:pt idx="34">
                  <c:v>0.29220698609894319</c:v>
                </c:pt>
                <c:pt idx="35">
                  <c:v>0.27547616906472722</c:v>
                </c:pt>
                <c:pt idx="36">
                  <c:v>0.2614058141071845</c:v>
                </c:pt>
                <c:pt idx="37">
                  <c:v>0.24462880149203178</c:v>
                </c:pt>
                <c:pt idx="38">
                  <c:v>0.20604415037676332</c:v>
                </c:pt>
                <c:pt idx="39">
                  <c:v>0.19395142441447227</c:v>
                </c:pt>
                <c:pt idx="40">
                  <c:v>0.18289732755078261</c:v>
                </c:pt>
                <c:pt idx="41">
                  <c:v>0.1729335255304264</c:v>
                </c:pt>
                <c:pt idx="42">
                  <c:v>0.16402589004560225</c:v>
                </c:pt>
                <c:pt idx="43">
                  <c:v>0.1561444243503006</c:v>
                </c:pt>
                <c:pt idx="44">
                  <c:v>0.14880734556092107</c:v>
                </c:pt>
                <c:pt idx="45">
                  <c:v>0.14234446291485758</c:v>
                </c:pt>
                <c:pt idx="46">
                  <c:v>0.13612205978886743</c:v>
                </c:pt>
                <c:pt idx="47">
                  <c:v>0.13070812276405472</c:v>
                </c:pt>
                <c:pt idx="48">
                  <c:v>0.11552128719593119</c:v>
                </c:pt>
                <c:pt idx="49">
                  <c:v>0.11135416066649595</c:v>
                </c:pt>
                <c:pt idx="50">
                  <c:v>0.10778399732264327</c:v>
                </c:pt>
                <c:pt idx="51">
                  <c:v>0.10446002585606952</c:v>
                </c:pt>
                <c:pt idx="52">
                  <c:v>0.1015900460260645</c:v>
                </c:pt>
                <c:pt idx="53">
                  <c:v>9.8666005874476284E-2</c:v>
                </c:pt>
                <c:pt idx="54">
                  <c:v>9.6178300587441715E-2</c:v>
                </c:pt>
                <c:pt idx="55">
                  <c:v>9.3904726620094872E-2</c:v>
                </c:pt>
                <c:pt idx="56">
                  <c:v>9.1693301407040503E-2</c:v>
                </c:pt>
                <c:pt idx="57">
                  <c:v>8.9762730617719305E-2</c:v>
                </c:pt>
                <c:pt idx="58">
                  <c:v>8.2270293402798372E-2</c:v>
                </c:pt>
                <c:pt idx="59">
                  <c:v>8.0705075858833131E-2</c:v>
                </c:pt>
                <c:pt idx="60">
                  <c:v>7.9273861485497865E-2</c:v>
                </c:pt>
                <c:pt idx="61">
                  <c:v>7.820895412569917E-2</c:v>
                </c:pt>
                <c:pt idx="62">
                  <c:v>7.7075022287215092E-2</c:v>
                </c:pt>
                <c:pt idx="63">
                  <c:v>7.6033398543237943E-2</c:v>
                </c:pt>
                <c:pt idx="64">
                  <c:v>7.5141011917756698E-2</c:v>
                </c:pt>
                <c:pt idx="65">
                  <c:v>7.4228643455366144E-2</c:v>
                </c:pt>
                <c:pt idx="66">
                  <c:v>7.3449739708306552E-2</c:v>
                </c:pt>
                <c:pt idx="67">
                  <c:v>7.2783676990876831E-2</c:v>
                </c:pt>
                <c:pt idx="68">
                  <c:v>6.8039481138475494E-2</c:v>
                </c:pt>
                <c:pt idx="69">
                  <c:v>6.7542033643103128E-2</c:v>
                </c:pt>
                <c:pt idx="70">
                  <c:v>6.70836224409911E-2</c:v>
                </c:pt>
                <c:pt idx="71">
                  <c:v>6.6731123786517521E-2</c:v>
                </c:pt>
                <c:pt idx="72">
                  <c:v>6.6421775580838713E-2</c:v>
                </c:pt>
                <c:pt idx="73">
                  <c:v>6.6092326681495006E-2</c:v>
                </c:pt>
                <c:pt idx="74">
                  <c:v>6.585578016805417E-2</c:v>
                </c:pt>
                <c:pt idx="75">
                  <c:v>6.5801514625714638E-2</c:v>
                </c:pt>
                <c:pt idx="76">
                  <c:v>6.5867978325462359E-2</c:v>
                </c:pt>
                <c:pt idx="77">
                  <c:v>6.5761836126280171E-2</c:v>
                </c:pt>
                <c:pt idx="78">
                  <c:v>6.2388085724790189E-2</c:v>
                </c:pt>
                <c:pt idx="79">
                  <c:v>6.244092333133159E-2</c:v>
                </c:pt>
                <c:pt idx="80">
                  <c:v>6.251049997467352E-2</c:v>
                </c:pt>
                <c:pt idx="81">
                  <c:v>6.2552886222694296E-2</c:v>
                </c:pt>
                <c:pt idx="82">
                  <c:v>6.2725736392918938E-2</c:v>
                </c:pt>
                <c:pt idx="83">
                  <c:v>6.2973232551297539E-2</c:v>
                </c:pt>
                <c:pt idx="84">
                  <c:v>6.32515672636529E-2</c:v>
                </c:pt>
                <c:pt idx="85">
                  <c:v>6.3579510705372988E-2</c:v>
                </c:pt>
                <c:pt idx="86">
                  <c:v>6.3829110369042666E-2</c:v>
                </c:pt>
                <c:pt idx="87">
                  <c:v>6.4164844368173282E-2</c:v>
                </c:pt>
                <c:pt idx="88">
                  <c:v>6.1457541348778941E-2</c:v>
                </c:pt>
                <c:pt idx="89">
                  <c:v>6.1754866662495675E-2</c:v>
                </c:pt>
                <c:pt idx="90">
                  <c:v>6.2164496951267696E-2</c:v>
                </c:pt>
                <c:pt idx="91">
                  <c:v>6.2572333971783994E-2</c:v>
                </c:pt>
                <c:pt idx="92">
                  <c:v>6.3054680142350036E-2</c:v>
                </c:pt>
                <c:pt idx="93">
                  <c:v>6.3550059703380679E-2</c:v>
                </c:pt>
                <c:pt idx="94">
                  <c:v>6.3979732368823969E-2</c:v>
                </c:pt>
                <c:pt idx="95">
                  <c:v>6.4387150466325094E-2</c:v>
                </c:pt>
                <c:pt idx="96">
                  <c:v>6.49293842270251E-2</c:v>
                </c:pt>
                <c:pt idx="97">
                  <c:v>6.541645476497665E-2</c:v>
                </c:pt>
                <c:pt idx="98">
                  <c:v>6.3016293646276228E-2</c:v>
                </c:pt>
                <c:pt idx="99">
                  <c:v>6.3496378174833126E-2</c:v>
                </c:pt>
                <c:pt idx="100">
                  <c:v>6.3991762890504733E-2</c:v>
                </c:pt>
                <c:pt idx="101">
                  <c:v>6.4647767847443208E-2</c:v>
                </c:pt>
                <c:pt idx="102">
                  <c:v>6.5211996796447944E-2</c:v>
                </c:pt>
                <c:pt idx="103">
                  <c:v>6.5852427712043762E-2</c:v>
                </c:pt>
                <c:pt idx="104">
                  <c:v>6.6426078216591827E-2</c:v>
                </c:pt>
                <c:pt idx="105">
                  <c:v>6.7087223933525938E-2</c:v>
                </c:pt>
                <c:pt idx="106">
                  <c:v>6.7665119234714161E-2</c:v>
                </c:pt>
                <c:pt idx="107">
                  <c:v>6.8235254354120867E-2</c:v>
                </c:pt>
                <c:pt idx="108">
                  <c:v>6.6090328719453237E-2</c:v>
                </c:pt>
                <c:pt idx="109">
                  <c:v>6.6716986481624177E-2</c:v>
                </c:pt>
                <c:pt idx="110">
                  <c:v>6.7339451707351838E-2</c:v>
                </c:pt>
                <c:pt idx="111">
                  <c:v>6.7945059282367562E-2</c:v>
                </c:pt>
                <c:pt idx="112">
                  <c:v>6.8675040243673144E-2</c:v>
                </c:pt>
                <c:pt idx="113">
                  <c:v>6.9313308982866875E-2</c:v>
                </c:pt>
                <c:pt idx="114">
                  <c:v>6.9944284198182674E-2</c:v>
                </c:pt>
                <c:pt idx="115">
                  <c:v>7.0622786552282671E-2</c:v>
                </c:pt>
                <c:pt idx="116">
                  <c:v>7.1268585744480542E-2</c:v>
                </c:pt>
                <c:pt idx="117">
                  <c:v>7.1958500869344952E-2</c:v>
                </c:pt>
                <c:pt idx="118">
                  <c:v>7.0009066095434558E-2</c:v>
                </c:pt>
                <c:pt idx="119">
                  <c:v>7.0718064706798506E-2</c:v>
                </c:pt>
                <c:pt idx="120">
                  <c:v>7.1510427774050561E-2</c:v>
                </c:pt>
                <c:pt idx="121">
                  <c:v>7.2233429934119603E-2</c:v>
                </c:pt>
                <c:pt idx="122">
                  <c:v>7.3051121429630481E-2</c:v>
                </c:pt>
                <c:pt idx="123">
                  <c:v>7.3910946880882317E-2</c:v>
                </c:pt>
                <c:pt idx="124">
                  <c:v>7.4612579210682914E-2</c:v>
                </c:pt>
                <c:pt idx="125">
                  <c:v>7.5416073220866964E-2</c:v>
                </c:pt>
                <c:pt idx="126">
                  <c:v>7.6147415976629759E-2</c:v>
                </c:pt>
                <c:pt idx="127">
                  <c:v>7.7174709867017049E-2</c:v>
                </c:pt>
                <c:pt idx="128">
                  <c:v>7.5131285313315727E-2</c:v>
                </c:pt>
                <c:pt idx="129">
                  <c:v>7.5967392584295648E-2</c:v>
                </c:pt>
                <c:pt idx="130">
                  <c:v>7.6677879510378064E-2</c:v>
                </c:pt>
                <c:pt idx="131">
                  <c:v>7.7418624600396044E-2</c:v>
                </c:pt>
                <c:pt idx="132">
                  <c:v>7.8141738183226714E-2</c:v>
                </c:pt>
                <c:pt idx="133">
                  <c:v>7.8820759894096606E-2</c:v>
                </c:pt>
                <c:pt idx="134">
                  <c:v>7.9665513463570634E-2</c:v>
                </c:pt>
                <c:pt idx="135">
                  <c:v>8.0461561881422006E-2</c:v>
                </c:pt>
                <c:pt idx="136">
                  <c:v>8.1287987894693756E-2</c:v>
                </c:pt>
                <c:pt idx="137">
                  <c:v>8.220072962542245E-2</c:v>
                </c:pt>
                <c:pt idx="138">
                  <c:v>8.0284336668349637E-2</c:v>
                </c:pt>
                <c:pt idx="139">
                  <c:v>8.1104486832438191E-2</c:v>
                </c:pt>
                <c:pt idx="140">
                  <c:v>8.1952356084130137E-2</c:v>
                </c:pt>
                <c:pt idx="141">
                  <c:v>8.272590555520111E-2</c:v>
                </c:pt>
                <c:pt idx="142">
                  <c:v>8.3599700578495556E-2</c:v>
                </c:pt>
                <c:pt idx="143">
                  <c:v>8.4384296072626597E-2</c:v>
                </c:pt>
                <c:pt idx="144">
                  <c:v>8.5216703978826594E-2</c:v>
                </c:pt>
                <c:pt idx="145">
                  <c:v>8.5988178340260443E-2</c:v>
                </c:pt>
                <c:pt idx="146">
                  <c:v>8.6699958874258271E-2</c:v>
                </c:pt>
                <c:pt idx="147">
                  <c:v>8.7436512407897557E-2</c:v>
                </c:pt>
                <c:pt idx="148">
                  <c:v>8.5341255381147507E-2</c:v>
                </c:pt>
                <c:pt idx="149">
                  <c:v>8.6265004688558342E-2</c:v>
                </c:pt>
                <c:pt idx="150">
                  <c:v>8.7012582622272572E-2</c:v>
                </c:pt>
                <c:pt idx="151">
                  <c:v>8.7904123071536042E-2</c:v>
                </c:pt>
                <c:pt idx="152">
                  <c:v>8.8580144614025538E-2</c:v>
                </c:pt>
                <c:pt idx="153">
                  <c:v>8.941853183219331E-2</c:v>
                </c:pt>
                <c:pt idx="154">
                  <c:v>9.0485809280227369E-2</c:v>
                </c:pt>
                <c:pt idx="155">
                  <c:v>9.1448995741107389E-2</c:v>
                </c:pt>
                <c:pt idx="156">
                  <c:v>9.2280550594023444E-2</c:v>
                </c:pt>
                <c:pt idx="157">
                  <c:v>9.3002688538899897E-2</c:v>
                </c:pt>
                <c:pt idx="158">
                  <c:v>9.0967241619489991E-2</c:v>
                </c:pt>
                <c:pt idx="159">
                  <c:v>9.1867474505152549E-2</c:v>
                </c:pt>
                <c:pt idx="160">
                  <c:v>9.2807827065333207E-2</c:v>
                </c:pt>
                <c:pt idx="161">
                  <c:v>9.3478677476553959E-2</c:v>
                </c:pt>
                <c:pt idx="162">
                  <c:v>9.4425566609289482E-2</c:v>
                </c:pt>
                <c:pt idx="163">
                  <c:v>9.5245770679958486E-2</c:v>
                </c:pt>
                <c:pt idx="164">
                  <c:v>9.6431497099912347E-2</c:v>
                </c:pt>
                <c:pt idx="165">
                  <c:v>9.7629519698283693E-2</c:v>
                </c:pt>
                <c:pt idx="166">
                  <c:v>9.8458112324139549E-2</c:v>
                </c:pt>
                <c:pt idx="167">
                  <c:v>9.9382108503105082E-2</c:v>
                </c:pt>
                <c:pt idx="168">
                  <c:v>9.7464664786716101E-2</c:v>
                </c:pt>
                <c:pt idx="169">
                  <c:v>9.8420557164389549E-2</c:v>
                </c:pt>
                <c:pt idx="170">
                  <c:v>9.9323305685045798E-2</c:v>
                </c:pt>
                <c:pt idx="171">
                  <c:v>0.10027645801354831</c:v>
                </c:pt>
                <c:pt idx="172">
                  <c:v>0.10119661271261453</c:v>
                </c:pt>
                <c:pt idx="173">
                  <c:v>0.10233805641353018</c:v>
                </c:pt>
                <c:pt idx="174">
                  <c:v>0.10337791434478211</c:v>
                </c:pt>
                <c:pt idx="175">
                  <c:v>0.10469831240300001</c:v>
                </c:pt>
                <c:pt idx="176">
                  <c:v>0.10591148339583772</c:v>
                </c:pt>
                <c:pt idx="177">
                  <c:v>0.10725330417495103</c:v>
                </c:pt>
                <c:pt idx="178">
                  <c:v>0.1056203650930826</c:v>
                </c:pt>
                <c:pt idx="179">
                  <c:v>0.1066421754967197</c:v>
                </c:pt>
                <c:pt idx="180">
                  <c:v>0.10802182231849078</c:v>
                </c:pt>
                <c:pt idx="181">
                  <c:v>0.10912567835065201</c:v>
                </c:pt>
                <c:pt idx="182">
                  <c:v>0.1104366620671018</c:v>
                </c:pt>
                <c:pt idx="183">
                  <c:v>0.11160585345063384</c:v>
                </c:pt>
                <c:pt idx="184">
                  <c:v>0.11282643969878198</c:v>
                </c:pt>
                <c:pt idx="185">
                  <c:v>0.11388692739582698</c:v>
                </c:pt>
                <c:pt idx="186">
                  <c:v>0.11477629192438397</c:v>
                </c:pt>
                <c:pt idx="187">
                  <c:v>0.11578847008937151</c:v>
                </c:pt>
                <c:pt idx="188">
                  <c:v>0.11397160464439993</c:v>
                </c:pt>
                <c:pt idx="189">
                  <c:v>0.11499155535866205</c:v>
                </c:pt>
                <c:pt idx="190">
                  <c:v>0.11601445842069658</c:v>
                </c:pt>
                <c:pt idx="191">
                  <c:v>0.11720585876274416</c:v>
                </c:pt>
                <c:pt idx="192">
                  <c:v>0.11827135535388419</c:v>
                </c:pt>
                <c:pt idx="193">
                  <c:v>0.11935867217804845</c:v>
                </c:pt>
                <c:pt idx="194">
                  <c:v>0.12046770763187503</c:v>
                </c:pt>
                <c:pt idx="195">
                  <c:v>0.1218545756217173</c:v>
                </c:pt>
                <c:pt idx="196">
                  <c:v>0.12319096331941627</c:v>
                </c:pt>
                <c:pt idx="197">
                  <c:v>0.12445998941020044</c:v>
                </c:pt>
                <c:pt idx="198">
                  <c:v>0.12240911400144938</c:v>
                </c:pt>
                <c:pt idx="199">
                  <c:v>0.12347824962037375</c:v>
                </c:pt>
                <c:pt idx="200">
                  <c:v>0.12496204651340352</c:v>
                </c:pt>
                <c:pt idx="201">
                  <c:v>0.12614248736451339</c:v>
                </c:pt>
                <c:pt idx="202">
                  <c:v>0.12712905512167846</c:v>
                </c:pt>
                <c:pt idx="203">
                  <c:v>0.12817102791196733</c:v>
                </c:pt>
                <c:pt idx="204">
                  <c:v>0.12925400421231772</c:v>
                </c:pt>
                <c:pt idx="205">
                  <c:v>0.13048799663112773</c:v>
                </c:pt>
                <c:pt idx="206">
                  <c:v>0.1317021892862261</c:v>
                </c:pt>
                <c:pt idx="207">
                  <c:v>0.13286009938240212</c:v>
                </c:pt>
                <c:pt idx="208">
                  <c:v>0.13075307490680332</c:v>
                </c:pt>
                <c:pt idx="209">
                  <c:v>0.1320993301317234</c:v>
                </c:pt>
                <c:pt idx="210">
                  <c:v>0.13322007549102463</c:v>
                </c:pt>
                <c:pt idx="211">
                  <c:v>0.13422721553432709</c:v>
                </c:pt>
                <c:pt idx="212">
                  <c:v>0.13534848576880507</c:v>
                </c:pt>
                <c:pt idx="213">
                  <c:v>0.13628825279769796</c:v>
                </c:pt>
                <c:pt idx="214">
                  <c:v>0.13723320483133872</c:v>
                </c:pt>
                <c:pt idx="215">
                  <c:v>0.13825618502842646</c:v>
                </c:pt>
                <c:pt idx="216">
                  <c:v>0.13917576321881489</c:v>
                </c:pt>
                <c:pt idx="217">
                  <c:v>0.13998777833299311</c:v>
                </c:pt>
                <c:pt idx="218">
                  <c:v>0.13788877583046644</c:v>
                </c:pt>
                <c:pt idx="219">
                  <c:v>0.13880170163042022</c:v>
                </c:pt>
                <c:pt idx="220">
                  <c:v>0.13971684987429478</c:v>
                </c:pt>
                <c:pt idx="221">
                  <c:v>0.14059277498202824</c:v>
                </c:pt>
                <c:pt idx="222">
                  <c:v>0.14161836458806673</c:v>
                </c:pt>
                <c:pt idx="223">
                  <c:v>0.14265636210218954</c:v>
                </c:pt>
                <c:pt idx="224">
                  <c:v>0.143647829742613</c:v>
                </c:pt>
                <c:pt idx="225">
                  <c:v>0.14470037020866461</c:v>
                </c:pt>
                <c:pt idx="226">
                  <c:v>0.14610260100358824</c:v>
                </c:pt>
                <c:pt idx="227">
                  <c:v>0.1476311823338437</c:v>
                </c:pt>
                <c:pt idx="228">
                  <c:v>0.14595529865291443</c:v>
                </c:pt>
                <c:pt idx="229">
                  <c:v>0.14683446719859081</c:v>
                </c:pt>
                <c:pt idx="230">
                  <c:v>0.14846691645651172</c:v>
                </c:pt>
                <c:pt idx="231">
                  <c:v>0.14988405913515238</c:v>
                </c:pt>
                <c:pt idx="232">
                  <c:v>0.15108821182342336</c:v>
                </c:pt>
                <c:pt idx="233">
                  <c:v>0.152169267974857</c:v>
                </c:pt>
                <c:pt idx="234">
                  <c:v>0.15346922577254263</c:v>
                </c:pt>
                <c:pt idx="235">
                  <c:v>0.15476689476849603</c:v>
                </c:pt>
                <c:pt idx="236">
                  <c:v>0.15580640130443726</c:v>
                </c:pt>
                <c:pt idx="237">
                  <c:v>0.15684260564349667</c:v>
                </c:pt>
                <c:pt idx="238">
                  <c:v>0.15494633261844273</c:v>
                </c:pt>
                <c:pt idx="239">
                  <c:v>0.15630992736306468</c:v>
                </c:pt>
                <c:pt idx="240">
                  <c:v>0.15759203595431015</c:v>
                </c:pt>
                <c:pt idx="241">
                  <c:v>0.15883540393811421</c:v>
                </c:pt>
                <c:pt idx="242">
                  <c:v>0.16002397107857119</c:v>
                </c:pt>
                <c:pt idx="243">
                  <c:v>0.16109229575351111</c:v>
                </c:pt>
                <c:pt idx="244">
                  <c:v>0.1626411406114702</c:v>
                </c:pt>
                <c:pt idx="245">
                  <c:v>0.16417061547619133</c:v>
                </c:pt>
                <c:pt idx="246">
                  <c:v>0.16549880110241982</c:v>
                </c:pt>
                <c:pt idx="247">
                  <c:v>0.16694636233934046</c:v>
                </c:pt>
                <c:pt idx="248">
                  <c:v>0.1651115023215235</c:v>
                </c:pt>
                <c:pt idx="249">
                  <c:v>0.16674798587602835</c:v>
                </c:pt>
                <c:pt idx="250">
                  <c:v>0.16877670283802526</c:v>
                </c:pt>
                <c:pt idx="251">
                  <c:v>0.16995605009148065</c:v>
                </c:pt>
                <c:pt idx="252">
                  <c:v>0.17171643373090989</c:v>
                </c:pt>
                <c:pt idx="253">
                  <c:v>0.17317611552799236</c:v>
                </c:pt>
                <c:pt idx="254">
                  <c:v>0.1746858068937347</c:v>
                </c:pt>
                <c:pt idx="255">
                  <c:v>0.17617209444263493</c:v>
                </c:pt>
                <c:pt idx="256">
                  <c:v>0.17772883840553325</c:v>
                </c:pt>
                <c:pt idx="257">
                  <c:v>0.17949576080411345</c:v>
                </c:pt>
                <c:pt idx="258">
                  <c:v>0.17774349667784342</c:v>
                </c:pt>
                <c:pt idx="259">
                  <c:v>0.17955630355373567</c:v>
                </c:pt>
                <c:pt idx="260">
                  <c:v>0.18135666816493817</c:v>
                </c:pt>
                <c:pt idx="261">
                  <c:v>0.18322406016215839</c:v>
                </c:pt>
                <c:pt idx="262">
                  <c:v>0.18528647373064761</c:v>
                </c:pt>
                <c:pt idx="263">
                  <c:v>0.18751996194265244</c:v>
                </c:pt>
                <c:pt idx="264">
                  <c:v>0.18950732490493236</c:v>
                </c:pt>
                <c:pt idx="265">
                  <c:v>0.19135280609718916</c:v>
                </c:pt>
                <c:pt idx="266">
                  <c:v>0.19362371771706335</c:v>
                </c:pt>
                <c:pt idx="267">
                  <c:v>0.19575150568141725</c:v>
                </c:pt>
                <c:pt idx="268">
                  <c:v>0.19383718463869343</c:v>
                </c:pt>
                <c:pt idx="269">
                  <c:v>0.19545055188317567</c:v>
                </c:pt>
                <c:pt idx="270">
                  <c:v>0.19745135013668119</c:v>
                </c:pt>
                <c:pt idx="271">
                  <c:v>0.19958308765340016</c:v>
                </c:pt>
                <c:pt idx="272">
                  <c:v>0.20151820139619175</c:v>
                </c:pt>
                <c:pt idx="273">
                  <c:v>0.20364480684495262</c:v>
                </c:pt>
                <c:pt idx="274">
                  <c:v>0.20566840582802812</c:v>
                </c:pt>
                <c:pt idx="275">
                  <c:v>0.20725543623738771</c:v>
                </c:pt>
                <c:pt idx="276">
                  <c:v>0.20910735944868383</c:v>
                </c:pt>
                <c:pt idx="277">
                  <c:v>0.21042867325766823</c:v>
                </c:pt>
                <c:pt idx="278">
                  <c:v>0.20758553550297135</c:v>
                </c:pt>
                <c:pt idx="279">
                  <c:v>0.20894491640373916</c:v>
                </c:pt>
                <c:pt idx="280">
                  <c:v>0.2098054670704538</c:v>
                </c:pt>
                <c:pt idx="281">
                  <c:v>0.21090060542965464</c:v>
                </c:pt>
                <c:pt idx="282">
                  <c:v>0.21188307570671516</c:v>
                </c:pt>
                <c:pt idx="283">
                  <c:v>0.21350143795704482</c:v>
                </c:pt>
                <c:pt idx="284">
                  <c:v>0.21490061569731775</c:v>
                </c:pt>
                <c:pt idx="285">
                  <c:v>0.21623558306195836</c:v>
                </c:pt>
                <c:pt idx="286">
                  <c:v>0.21789819717946257</c:v>
                </c:pt>
                <c:pt idx="287">
                  <c:v>0.21936999606273452</c:v>
                </c:pt>
                <c:pt idx="288">
                  <c:v>0.21766364176703928</c:v>
                </c:pt>
                <c:pt idx="289">
                  <c:v>0.21972430971711651</c:v>
                </c:pt>
                <c:pt idx="290">
                  <c:v>0.22161553570173281</c:v>
                </c:pt>
                <c:pt idx="291">
                  <c:v>0.22351846073740564</c:v>
                </c:pt>
                <c:pt idx="292">
                  <c:v>0.22576757935939409</c:v>
                </c:pt>
                <c:pt idx="293">
                  <c:v>0.22810199144288099</c:v>
                </c:pt>
                <c:pt idx="294">
                  <c:v>0.22973434192523354</c:v>
                </c:pt>
                <c:pt idx="295">
                  <c:v>0.23203837418818479</c:v>
                </c:pt>
                <c:pt idx="296">
                  <c:v>0.23356581503178583</c:v>
                </c:pt>
                <c:pt idx="297">
                  <c:v>0.23547534081085467</c:v>
                </c:pt>
                <c:pt idx="298">
                  <c:v>0.23345611410465494</c:v>
                </c:pt>
                <c:pt idx="299">
                  <c:v>0.23569802076349014</c:v>
                </c:pt>
                <c:pt idx="300">
                  <c:v>0.23756637950147352</c:v>
                </c:pt>
                <c:pt idx="301">
                  <c:v>0.23929290179172621</c:v>
                </c:pt>
                <c:pt idx="302">
                  <c:v>0.24153544603776284</c:v>
                </c:pt>
                <c:pt idx="303">
                  <c:v>0.24445204752506106</c:v>
                </c:pt>
                <c:pt idx="304">
                  <c:v>0.24642716580117244</c:v>
                </c:pt>
                <c:pt idx="305">
                  <c:v>0.24869665228374649</c:v>
                </c:pt>
                <c:pt idx="306">
                  <c:v>0.25106709147287382</c:v>
                </c:pt>
                <c:pt idx="307">
                  <c:v>0.25363133612597549</c:v>
                </c:pt>
                <c:pt idx="308">
                  <c:v>0.25209766541455675</c:v>
                </c:pt>
                <c:pt idx="309">
                  <c:v>0.25395442202613233</c:v>
                </c:pt>
                <c:pt idx="310">
                  <c:v>0.25660257960431887</c:v>
                </c:pt>
                <c:pt idx="311">
                  <c:v>0.25865185010962555</c:v>
                </c:pt>
                <c:pt idx="312">
                  <c:v>0.26154931279355537</c:v>
                </c:pt>
                <c:pt idx="313">
                  <c:v>0.26407306154973154</c:v>
                </c:pt>
                <c:pt idx="314">
                  <c:v>0.26651365109993219</c:v>
                </c:pt>
                <c:pt idx="315">
                  <c:v>0.26941840210246693</c:v>
                </c:pt>
                <c:pt idx="316">
                  <c:v>0.27136526040321868</c:v>
                </c:pt>
                <c:pt idx="317">
                  <c:v>0.27436144098984688</c:v>
                </c:pt>
                <c:pt idx="318">
                  <c:v>0.27267516631950639</c:v>
                </c:pt>
                <c:pt idx="319">
                  <c:v>0.27471946801379332</c:v>
                </c:pt>
                <c:pt idx="320">
                  <c:v>0.27668174074896168</c:v>
                </c:pt>
                <c:pt idx="321">
                  <c:v>0.27899226566914931</c:v>
                </c:pt>
                <c:pt idx="322">
                  <c:v>0.28093454922329369</c:v>
                </c:pt>
                <c:pt idx="323">
                  <c:v>0.28215372555038021</c:v>
                </c:pt>
                <c:pt idx="324">
                  <c:v>0.28409973900886437</c:v>
                </c:pt>
                <c:pt idx="325">
                  <c:v>0.28588914452319703</c:v>
                </c:pt>
                <c:pt idx="326">
                  <c:v>0.28829741579277895</c:v>
                </c:pt>
                <c:pt idx="327">
                  <c:v>0.28993298694232111</c:v>
                </c:pt>
                <c:pt idx="328">
                  <c:v>0.28808970310399956</c:v>
                </c:pt>
                <c:pt idx="329">
                  <c:v>0.29084699973777706</c:v>
                </c:pt>
                <c:pt idx="330">
                  <c:v>0.29376732756832341</c:v>
                </c:pt>
                <c:pt idx="331">
                  <c:v>0.29667424613423932</c:v>
                </c:pt>
                <c:pt idx="332">
                  <c:v>0.29954739721836304</c:v>
                </c:pt>
                <c:pt idx="333">
                  <c:v>0.30268626297676698</c:v>
                </c:pt>
                <c:pt idx="334">
                  <c:v>0.30546383201318433</c:v>
                </c:pt>
                <c:pt idx="335">
                  <c:v>0.30822388019456309</c:v>
                </c:pt>
                <c:pt idx="336">
                  <c:v>0.31111072162713777</c:v>
                </c:pt>
                <c:pt idx="337">
                  <c:v>0.3136269094756326</c:v>
                </c:pt>
                <c:pt idx="338">
                  <c:v>0.31223960137192008</c:v>
                </c:pt>
                <c:pt idx="339">
                  <c:v>0.31659128082728033</c:v>
                </c:pt>
                <c:pt idx="340">
                  <c:v>0.32125689254586554</c:v>
                </c:pt>
                <c:pt idx="341">
                  <c:v>0.32568725853112074</c:v>
                </c:pt>
                <c:pt idx="342">
                  <c:v>0.33069188003466415</c:v>
                </c:pt>
                <c:pt idx="343">
                  <c:v>0.33623079881943929</c:v>
                </c:pt>
                <c:pt idx="344">
                  <c:v>0.34089911809381385</c:v>
                </c:pt>
                <c:pt idx="345">
                  <c:v>0.34624389890998397</c:v>
                </c:pt>
                <c:pt idx="346">
                  <c:v>0.35106913247851568</c:v>
                </c:pt>
                <c:pt idx="347">
                  <c:v>0.3565025037737633</c:v>
                </c:pt>
                <c:pt idx="348">
                  <c:v>0.3561367378900262</c:v>
                </c:pt>
                <c:pt idx="349">
                  <c:v>0.36130240685725451</c:v>
                </c:pt>
                <c:pt idx="350">
                  <c:v>0.36638893855074584</c:v>
                </c:pt>
                <c:pt idx="351">
                  <c:v>0.37183567700607839</c:v>
                </c:pt>
                <c:pt idx="352">
                  <c:v>0.3765829140627498</c:v>
                </c:pt>
                <c:pt idx="353">
                  <c:v>0.38125732704924331</c:v>
                </c:pt>
                <c:pt idx="354">
                  <c:v>0.38538087763599443</c:v>
                </c:pt>
                <c:pt idx="355">
                  <c:v>0.38801921394152483</c:v>
                </c:pt>
                <c:pt idx="356">
                  <c:v>0.39184666593191347</c:v>
                </c:pt>
                <c:pt idx="357">
                  <c:v>0.39424807498474046</c:v>
                </c:pt>
                <c:pt idx="358">
                  <c:v>0.39052308655003742</c:v>
                </c:pt>
                <c:pt idx="359">
                  <c:v>0.39316108018714047</c:v>
                </c:pt>
                <c:pt idx="360">
                  <c:v>0.39539325889161953</c:v>
                </c:pt>
                <c:pt idx="361">
                  <c:v>0.39798792276666756</c:v>
                </c:pt>
                <c:pt idx="362">
                  <c:v>0.40106813569230459</c:v>
                </c:pt>
                <c:pt idx="363">
                  <c:v>0.40301993025324745</c:v>
                </c:pt>
                <c:pt idx="364">
                  <c:v>0.40698753891492706</c:v>
                </c:pt>
                <c:pt idx="365">
                  <c:v>0.40987234538134021</c:v>
                </c:pt>
                <c:pt idx="366">
                  <c:v>0.41308046044650765</c:v>
                </c:pt>
                <c:pt idx="367">
                  <c:v>0.4173335174796271</c:v>
                </c:pt>
                <c:pt idx="368">
                  <c:v>0.41445393587734419</c:v>
                </c:pt>
                <c:pt idx="369">
                  <c:v>0.41830715611991909</c:v>
                </c:pt>
                <c:pt idx="370">
                  <c:v>0.42264104831526522</c:v>
                </c:pt>
                <c:pt idx="371">
                  <c:v>0.42679787080958953</c:v>
                </c:pt>
                <c:pt idx="372">
                  <c:v>0.43055061241781145</c:v>
                </c:pt>
                <c:pt idx="373">
                  <c:v>0.43379475675851864</c:v>
                </c:pt>
                <c:pt idx="374">
                  <c:v>0.43760294872342864</c:v>
                </c:pt>
                <c:pt idx="375">
                  <c:v>0.44108324897259871</c:v>
                </c:pt>
                <c:pt idx="376">
                  <c:v>0.44422382293994239</c:v>
                </c:pt>
                <c:pt idx="377">
                  <c:v>0.44634426963190799</c:v>
                </c:pt>
                <c:pt idx="378">
                  <c:v>0.44402826689323149</c:v>
                </c:pt>
                <c:pt idx="379">
                  <c:v>0.44725238051802108</c:v>
                </c:pt>
                <c:pt idx="380">
                  <c:v>0.45017016219125805</c:v>
                </c:pt>
                <c:pt idx="381">
                  <c:v>0.45360861910954375</c:v>
                </c:pt>
                <c:pt idx="382">
                  <c:v>0.45763528011442306</c:v>
                </c:pt>
                <c:pt idx="383">
                  <c:v>0.46206280420821122</c:v>
                </c:pt>
                <c:pt idx="384">
                  <c:v>0.46631696225029928</c:v>
                </c:pt>
                <c:pt idx="385">
                  <c:v>0.46897175565627525</c:v>
                </c:pt>
                <c:pt idx="386">
                  <c:v>0.47297130516829666</c:v>
                </c:pt>
                <c:pt idx="387">
                  <c:v>0.47587779475953051</c:v>
                </c:pt>
                <c:pt idx="388">
                  <c:v>0.47228945063993677</c:v>
                </c:pt>
                <c:pt idx="389">
                  <c:v>0.47484693995486038</c:v>
                </c:pt>
                <c:pt idx="390">
                  <c:v>0.47707292192719958</c:v>
                </c:pt>
                <c:pt idx="391">
                  <c:v>0.47956332442357963</c:v>
                </c:pt>
                <c:pt idx="392">
                  <c:v>0.48257085784119585</c:v>
                </c:pt>
                <c:pt idx="393">
                  <c:v>0.48693627678443741</c:v>
                </c:pt>
                <c:pt idx="394">
                  <c:v>0.49189523307286626</c:v>
                </c:pt>
                <c:pt idx="395">
                  <c:v>0.49771916885888418</c:v>
                </c:pt>
                <c:pt idx="396">
                  <c:v>0.50391641263854814</c:v>
                </c:pt>
                <c:pt idx="397">
                  <c:v>0.51144100905153322</c:v>
                </c:pt>
                <c:pt idx="398">
                  <c:v>0.51284951267752965</c:v>
                </c:pt>
                <c:pt idx="399">
                  <c:v>0.52170283275776308</c:v>
                </c:pt>
                <c:pt idx="400">
                  <c:v>0.53098276795274779</c:v>
                </c:pt>
                <c:pt idx="401">
                  <c:v>0.54001601642671759</c:v>
                </c:pt>
                <c:pt idx="402">
                  <c:v>0.54996285401839384</c:v>
                </c:pt>
                <c:pt idx="403">
                  <c:v>0.5593809385232511</c:v>
                </c:pt>
                <c:pt idx="404">
                  <c:v>0.56892196261700112</c:v>
                </c:pt>
                <c:pt idx="405">
                  <c:v>0.57622821453022754</c:v>
                </c:pt>
                <c:pt idx="406">
                  <c:v>0.5846600990554055</c:v>
                </c:pt>
                <c:pt idx="407">
                  <c:v>0.59320634478882628</c:v>
                </c:pt>
                <c:pt idx="408">
                  <c:v>0.59212885745276755</c:v>
                </c:pt>
                <c:pt idx="409">
                  <c:v>0.59934377539755501</c:v>
                </c:pt>
                <c:pt idx="410">
                  <c:v>0.60468703163301596</c:v>
                </c:pt>
                <c:pt idx="411">
                  <c:v>0.61348386320693093</c:v>
                </c:pt>
                <c:pt idx="412">
                  <c:v>0.6208955567351343</c:v>
                </c:pt>
                <c:pt idx="413">
                  <c:v>0.62591633520062673</c:v>
                </c:pt>
                <c:pt idx="414">
                  <c:v>0.63254734999930506</c:v>
                </c:pt>
                <c:pt idx="415">
                  <c:v>0.63726514531210066</c:v>
                </c:pt>
                <c:pt idx="416">
                  <c:v>0.64402282705266545</c:v>
                </c:pt>
                <c:pt idx="417">
                  <c:v>0.64785153306597176</c:v>
                </c:pt>
                <c:pt idx="418">
                  <c:v>0.64376264224204349</c:v>
                </c:pt>
                <c:pt idx="419">
                  <c:v>0.64646978442185998</c:v>
                </c:pt>
                <c:pt idx="420">
                  <c:v>0.65011154810522698</c:v>
                </c:pt>
                <c:pt idx="421">
                  <c:v>0.65314886086810631</c:v>
                </c:pt>
                <c:pt idx="422">
                  <c:v>0.6559515064000232</c:v>
                </c:pt>
                <c:pt idx="423">
                  <c:v>0.65982114842426987</c:v>
                </c:pt>
                <c:pt idx="424">
                  <c:v>0.66368665948480776</c:v>
                </c:pt>
                <c:pt idx="425">
                  <c:v>0.67072487060243002</c:v>
                </c:pt>
                <c:pt idx="426">
                  <c:v>0.6755170337952191</c:v>
                </c:pt>
                <c:pt idx="427">
                  <c:v>0.68284629830491694</c:v>
                </c:pt>
                <c:pt idx="428">
                  <c:v>0.68298371298802285</c:v>
                </c:pt>
                <c:pt idx="429">
                  <c:v>0.68969023075118496</c:v>
                </c:pt>
                <c:pt idx="430">
                  <c:v>0.699037202566271</c:v>
                </c:pt>
                <c:pt idx="431">
                  <c:v>0.70901561310982786</c:v>
                </c:pt>
                <c:pt idx="432">
                  <c:v>0.72132158215621212</c:v>
                </c:pt>
                <c:pt idx="433">
                  <c:v>0.73279376834263532</c:v>
                </c:pt>
                <c:pt idx="434">
                  <c:v>0.74210544271493628</c:v>
                </c:pt>
                <c:pt idx="435">
                  <c:v>0.75573107160279041</c:v>
                </c:pt>
                <c:pt idx="436">
                  <c:v>0.77138830362221544</c:v>
                </c:pt>
                <c:pt idx="437">
                  <c:v>0.78502392314030522</c:v>
                </c:pt>
                <c:pt idx="438">
                  <c:v>0.79096029168429116</c:v>
                </c:pt>
                <c:pt idx="439">
                  <c:v>0.8047395845655082</c:v>
                </c:pt>
                <c:pt idx="440">
                  <c:v>0.8202539772943046</c:v>
                </c:pt>
                <c:pt idx="441">
                  <c:v>0.83708753687623094</c:v>
                </c:pt>
                <c:pt idx="442">
                  <c:v>0.8504443899728219</c:v>
                </c:pt>
                <c:pt idx="443">
                  <c:v>0.86815259462938354</c:v>
                </c:pt>
                <c:pt idx="444">
                  <c:v>0.88769650624540763</c:v>
                </c:pt>
                <c:pt idx="445">
                  <c:v>0.91398598882868909</c:v>
                </c:pt>
                <c:pt idx="446">
                  <c:v>0.9492440444790391</c:v>
                </c:pt>
                <c:pt idx="447">
                  <c:v>0.98827950444990109</c:v>
                </c:pt>
                <c:pt idx="448">
                  <c:v>1.0326847526561074</c:v>
                </c:pt>
                <c:pt idx="449">
                  <c:v>1.0916094742711946</c:v>
                </c:pt>
                <c:pt idx="450">
                  <c:v>1.1653664058826212</c:v>
                </c:pt>
                <c:pt idx="451">
                  <c:v>1.2406194225243858</c:v>
                </c:pt>
                <c:pt idx="452">
                  <c:v>1.3066326465011584</c:v>
                </c:pt>
                <c:pt idx="453">
                  <c:v>1.3685295753458093</c:v>
                </c:pt>
                <c:pt idx="454">
                  <c:v>1.4398876568602295</c:v>
                </c:pt>
                <c:pt idx="455">
                  <c:v>1.5026323274515732</c:v>
                </c:pt>
                <c:pt idx="456">
                  <c:v>1.5252399870019164</c:v>
                </c:pt>
                <c:pt idx="457">
                  <c:v>1.5392051057829237</c:v>
                </c:pt>
                <c:pt idx="458">
                  <c:v>1.5230364457155396</c:v>
                </c:pt>
                <c:pt idx="459">
                  <c:v>1.4737436955855698</c:v>
                </c:pt>
                <c:pt idx="460">
                  <c:v>1.4382007201875282</c:v>
                </c:pt>
                <c:pt idx="461">
                  <c:v>1.4133551146546723</c:v>
                </c:pt>
                <c:pt idx="462">
                  <c:v>1.4126808270028341</c:v>
                </c:pt>
                <c:pt idx="463">
                  <c:v>1.4223572812897691</c:v>
                </c:pt>
                <c:pt idx="464">
                  <c:v>1.4407464362396862</c:v>
                </c:pt>
                <c:pt idx="465">
                  <c:v>1.4480554264975689</c:v>
                </c:pt>
                <c:pt idx="466">
                  <c:v>1.4442542302242947</c:v>
                </c:pt>
                <c:pt idx="467">
                  <c:v>1.4017686120480839</c:v>
                </c:pt>
                <c:pt idx="468">
                  <c:v>1.3348693702028216</c:v>
                </c:pt>
                <c:pt idx="469">
                  <c:v>1.2866403494806342</c:v>
                </c:pt>
                <c:pt idx="470">
                  <c:v>1.2485328819315655</c:v>
                </c:pt>
                <c:pt idx="471">
                  <c:v>1.2189237380550346</c:v>
                </c:pt>
                <c:pt idx="472">
                  <c:v>1.1761827116819383</c:v>
                </c:pt>
                <c:pt idx="473">
                  <c:v>1.1470404362089606</c:v>
                </c:pt>
                <c:pt idx="474">
                  <c:v>1.1309872878321856</c:v>
                </c:pt>
                <c:pt idx="475">
                  <c:v>1.1083251611055613</c:v>
                </c:pt>
                <c:pt idx="476">
                  <c:v>1.0940692685563982</c:v>
                </c:pt>
                <c:pt idx="477">
                  <c:v>1.0863286875380427</c:v>
                </c:pt>
                <c:pt idx="478">
                  <c:v>1.0865443258670289</c:v>
                </c:pt>
                <c:pt idx="479">
                  <c:v>1.0949658362174206</c:v>
                </c:pt>
                <c:pt idx="480">
                  <c:v>1.0899386758599017</c:v>
                </c:pt>
                <c:pt idx="481">
                  <c:v>1.0894737223356341</c:v>
                </c:pt>
                <c:pt idx="482">
                  <c:v>1.0841417210712645</c:v>
                </c:pt>
                <c:pt idx="483">
                  <c:v>1.0826223682374871</c:v>
                </c:pt>
                <c:pt idx="484">
                  <c:v>1.0789265511159325</c:v>
                </c:pt>
                <c:pt idx="485">
                  <c:v>1.0640887328922624</c:v>
                </c:pt>
                <c:pt idx="486">
                  <c:v>1.0510803717818695</c:v>
                </c:pt>
                <c:pt idx="487">
                  <c:v>1.0351833811771043</c:v>
                </c:pt>
                <c:pt idx="488">
                  <c:v>1.008168329506038</c:v>
                </c:pt>
                <c:pt idx="489">
                  <c:v>0.99331073134425862</c:v>
                </c:pt>
                <c:pt idx="490">
                  <c:v>0.98156825974552064</c:v>
                </c:pt>
                <c:pt idx="491">
                  <c:v>0.9677639917804477</c:v>
                </c:pt>
                <c:pt idx="492">
                  <c:v>0.9559636258941443</c:v>
                </c:pt>
                <c:pt idx="493">
                  <c:v>0.94277768966702447</c:v>
                </c:pt>
                <c:pt idx="494">
                  <c:v>0.92304620060356402</c:v>
                </c:pt>
                <c:pt idx="495">
                  <c:v>0.90266272850606477</c:v>
                </c:pt>
                <c:pt idx="496">
                  <c:v>0.8832223055578371</c:v>
                </c:pt>
                <c:pt idx="497">
                  <c:v>0.87157109452384185</c:v>
                </c:pt>
                <c:pt idx="498">
                  <c:v>0.85075596599723191</c:v>
                </c:pt>
                <c:pt idx="499">
                  <c:v>0.8405345168378433</c:v>
                </c:pt>
                <c:pt idx="500">
                  <c:v>0.83161467339310924</c:v>
                </c:pt>
                <c:pt idx="501">
                  <c:v>0.82241223214393844</c:v>
                </c:pt>
                <c:pt idx="502">
                  <c:v>0.8205083239252422</c:v>
                </c:pt>
                <c:pt idx="503">
                  <c:v>0.81713025792658545</c:v>
                </c:pt>
                <c:pt idx="504">
                  <c:v>0.81978377933835866</c:v>
                </c:pt>
                <c:pt idx="505">
                  <c:v>0.82252440785319392</c:v>
                </c:pt>
                <c:pt idx="506">
                  <c:v>0.82240941439051507</c:v>
                </c:pt>
                <c:pt idx="507">
                  <c:v>0.82836107278579496</c:v>
                </c:pt>
                <c:pt idx="508">
                  <c:v>0.82232159771503499</c:v>
                </c:pt>
                <c:pt idx="509">
                  <c:v>0.82557857443263782</c:v>
                </c:pt>
                <c:pt idx="510">
                  <c:v>0.82772554006457533</c:v>
                </c:pt>
                <c:pt idx="511">
                  <c:v>0.82695107033999482</c:v>
                </c:pt>
                <c:pt idx="512">
                  <c:v>0.83409120743489662</c:v>
                </c:pt>
                <c:pt idx="513">
                  <c:v>0.83460475047225946</c:v>
                </c:pt>
                <c:pt idx="514">
                  <c:v>0.83279684267607113</c:v>
                </c:pt>
                <c:pt idx="515">
                  <c:v>0.83524922378733979</c:v>
                </c:pt>
                <c:pt idx="516">
                  <c:v>0.83314763889893639</c:v>
                </c:pt>
                <c:pt idx="517">
                  <c:v>0.83542386302228011</c:v>
                </c:pt>
                <c:pt idx="518">
                  <c:v>0.82434869696595292</c:v>
                </c:pt>
                <c:pt idx="519">
                  <c:v>0.82247926933818383</c:v>
                </c:pt>
                <c:pt idx="520">
                  <c:v>0.82338286710100739</c:v>
                </c:pt>
                <c:pt idx="521">
                  <c:v>0.81901317395976969</c:v>
                </c:pt>
                <c:pt idx="522">
                  <c:v>0.81790597906801332</c:v>
                </c:pt>
                <c:pt idx="523">
                  <c:v>0.81614314379790065</c:v>
                </c:pt>
                <c:pt idx="524">
                  <c:v>0.81634634164629061</c:v>
                </c:pt>
                <c:pt idx="525">
                  <c:v>0.81665434839803752</c:v>
                </c:pt>
                <c:pt idx="526">
                  <c:v>0.81435954857536919</c:v>
                </c:pt>
                <c:pt idx="527">
                  <c:v>0.81539435181571929</c:v>
                </c:pt>
                <c:pt idx="528">
                  <c:v>0.80699837512464478</c:v>
                </c:pt>
                <c:pt idx="529">
                  <c:v>0.80539602297385193</c:v>
                </c:pt>
                <c:pt idx="530">
                  <c:v>0.80580007965214473</c:v>
                </c:pt>
                <c:pt idx="531">
                  <c:v>0.80407476973893055</c:v>
                </c:pt>
                <c:pt idx="532">
                  <c:v>0.80303616582109727</c:v>
                </c:pt>
                <c:pt idx="533">
                  <c:v>0.80318327761113095</c:v>
                </c:pt>
                <c:pt idx="534">
                  <c:v>0.80175892049921504</c:v>
                </c:pt>
                <c:pt idx="535">
                  <c:v>0.80480181226852066</c:v>
                </c:pt>
                <c:pt idx="536">
                  <c:v>0.80653849425656643</c:v>
                </c:pt>
                <c:pt idx="537">
                  <c:v>0.80678620083346608</c:v>
                </c:pt>
                <c:pt idx="538">
                  <c:v>0.80145882765915266</c:v>
                </c:pt>
                <c:pt idx="539">
                  <c:v>0.8081205032813944</c:v>
                </c:pt>
                <c:pt idx="540">
                  <c:v>0.81191315870633796</c:v>
                </c:pt>
                <c:pt idx="541">
                  <c:v>0.81430873197748033</c:v>
                </c:pt>
                <c:pt idx="542">
                  <c:v>0.81354869891250048</c:v>
                </c:pt>
                <c:pt idx="543">
                  <c:v>0.81420694386896109</c:v>
                </c:pt>
                <c:pt idx="544">
                  <c:v>0.81594720827129785</c:v>
                </c:pt>
                <c:pt idx="545">
                  <c:v>0.80874405534099303</c:v>
                </c:pt>
                <c:pt idx="546">
                  <c:v>0.80716082805342626</c:v>
                </c:pt>
                <c:pt idx="547">
                  <c:v>0.80293487431272748</c:v>
                </c:pt>
                <c:pt idx="548">
                  <c:v>0.79157395018045973</c:v>
                </c:pt>
                <c:pt idx="549">
                  <c:v>0.78830491008295789</c:v>
                </c:pt>
                <c:pt idx="550">
                  <c:v>0.78261010603414516</c:v>
                </c:pt>
                <c:pt idx="551">
                  <c:v>0.78055583525015293</c:v>
                </c:pt>
                <c:pt idx="552">
                  <c:v>0.7801139999618274</c:v>
                </c:pt>
                <c:pt idx="553">
                  <c:v>0.77777543921087666</c:v>
                </c:pt>
                <c:pt idx="554">
                  <c:v>0.77673338276365478</c:v>
                </c:pt>
                <c:pt idx="555">
                  <c:v>0.77807980405335153</c:v>
                </c:pt>
                <c:pt idx="556">
                  <c:v>0.78038156137013903</c:v>
                </c:pt>
                <c:pt idx="557">
                  <c:v>0.78368078820064124</c:v>
                </c:pt>
                <c:pt idx="558">
                  <c:v>0.78088577351087884</c:v>
                </c:pt>
                <c:pt idx="559">
                  <c:v>0.78251141337391206</c:v>
                </c:pt>
                <c:pt idx="560">
                  <c:v>0.79008798744906605</c:v>
                </c:pt>
                <c:pt idx="561">
                  <c:v>0.79237284705938504</c:v>
                </c:pt>
                <c:pt idx="562">
                  <c:v>0.79381278927528443</c:v>
                </c:pt>
                <c:pt idx="563">
                  <c:v>0.79612138100384533</c:v>
                </c:pt>
                <c:pt idx="564">
                  <c:v>0.79833922638109378</c:v>
                </c:pt>
                <c:pt idx="565">
                  <c:v>0.80145206738504715</c:v>
                </c:pt>
                <c:pt idx="566">
                  <c:v>0.79726579581906931</c:v>
                </c:pt>
                <c:pt idx="567">
                  <c:v>0.79433971943258974</c:v>
                </c:pt>
                <c:pt idx="568">
                  <c:v>0.78731456833758895</c:v>
                </c:pt>
                <c:pt idx="569">
                  <c:v>0.79003544692790029</c:v>
                </c:pt>
                <c:pt idx="570">
                  <c:v>0.79168529199623261</c:v>
                </c:pt>
                <c:pt idx="571">
                  <c:v>0.79387744551440576</c:v>
                </c:pt>
                <c:pt idx="572">
                  <c:v>0.79716678616858905</c:v>
                </c:pt>
                <c:pt idx="573">
                  <c:v>0.80284486042658632</c:v>
                </c:pt>
                <c:pt idx="574">
                  <c:v>0.80885609443229256</c:v>
                </c:pt>
                <c:pt idx="575">
                  <c:v>0.81658511235620457</c:v>
                </c:pt>
                <c:pt idx="576">
                  <c:v>0.82850978576999434</c:v>
                </c:pt>
                <c:pt idx="577">
                  <c:v>0.83465138353621326</c:v>
                </c:pt>
                <c:pt idx="578">
                  <c:v>0.8381917379163647</c:v>
                </c:pt>
                <c:pt idx="579">
                  <c:v>0.84987015565646795</c:v>
                </c:pt>
                <c:pt idx="580">
                  <c:v>0.86293349536403652</c:v>
                </c:pt>
                <c:pt idx="581">
                  <c:v>0.87617350407367889</c:v>
                </c:pt>
                <c:pt idx="582">
                  <c:v>0.88377930307258323</c:v>
                </c:pt>
                <c:pt idx="583">
                  <c:v>0.89622943182882053</c:v>
                </c:pt>
                <c:pt idx="584">
                  <c:v>0.90664669524068064</c:v>
                </c:pt>
                <c:pt idx="585">
                  <c:v>0.91711901190015654</c:v>
                </c:pt>
                <c:pt idx="586">
                  <c:v>0.92459101697979718</c:v>
                </c:pt>
                <c:pt idx="587">
                  <c:v>0.93060861464153954</c:v>
                </c:pt>
                <c:pt idx="588">
                  <c:v>0.92611852470292522</c:v>
                </c:pt>
                <c:pt idx="589">
                  <c:v>0.92956521661819846</c:v>
                </c:pt>
                <c:pt idx="590">
                  <c:v>0.93450123264675122</c:v>
                </c:pt>
                <c:pt idx="591">
                  <c:v>0.93820468456798312</c:v>
                </c:pt>
                <c:pt idx="592">
                  <c:v>0.94432640449303651</c:v>
                </c:pt>
                <c:pt idx="593">
                  <c:v>0.94682355566235465</c:v>
                </c:pt>
                <c:pt idx="594">
                  <c:v>0.95445114488135696</c:v>
                </c:pt>
                <c:pt idx="595">
                  <c:v>0.96033901853863779</c:v>
                </c:pt>
                <c:pt idx="596">
                  <c:v>0.96423975528229477</c:v>
                </c:pt>
                <c:pt idx="597">
                  <c:v>0.97404524853080421</c:v>
                </c:pt>
                <c:pt idx="598">
                  <c:v>0.9718082161753423</c:v>
                </c:pt>
                <c:pt idx="599">
                  <c:v>0.97462583861874119</c:v>
                </c:pt>
                <c:pt idx="600">
                  <c:v>0.97681394813621591</c:v>
                </c:pt>
                <c:pt idx="601">
                  <c:v>0.97737843170024474</c:v>
                </c:pt>
                <c:pt idx="602">
                  <c:v>0.98244489441370786</c:v>
                </c:pt>
                <c:pt idx="603">
                  <c:v>0.97831231965963317</c:v>
                </c:pt>
                <c:pt idx="604">
                  <c:v>0.97339864995150349</c:v>
                </c:pt>
                <c:pt idx="605">
                  <c:v>0.9665884807105215</c:v>
                </c:pt>
                <c:pt idx="606">
                  <c:v>0.96404287851350756</c:v>
                </c:pt>
                <c:pt idx="607">
                  <c:v>0.9627321107207053</c:v>
                </c:pt>
                <c:pt idx="608">
                  <c:v>0.95370514267111739</c:v>
                </c:pt>
                <c:pt idx="609">
                  <c:v>0.9462195893078772</c:v>
                </c:pt>
                <c:pt idx="610">
                  <c:v>0.94285939746215064</c:v>
                </c:pt>
                <c:pt idx="611">
                  <c:v>0.94390953077066697</c:v>
                </c:pt>
                <c:pt idx="612">
                  <c:v>0.94786351473776664</c:v>
                </c:pt>
                <c:pt idx="613">
                  <c:v>0.94810467565169743</c:v>
                </c:pt>
                <c:pt idx="614">
                  <c:v>0.94405359648492826</c:v>
                </c:pt>
                <c:pt idx="615">
                  <c:v>0.94263928103267614</c:v>
                </c:pt>
                <c:pt idx="616">
                  <c:v>0.94408165859150106</c:v>
                </c:pt>
                <c:pt idx="617">
                  <c:v>0.94293359968244472</c:v>
                </c:pt>
                <c:pt idx="618">
                  <c:v>0.9332616369020994</c:v>
                </c:pt>
                <c:pt idx="619">
                  <c:v>0.92724792838814307</c:v>
                </c:pt>
                <c:pt idx="620">
                  <c:v>0.92211262500371072</c:v>
                </c:pt>
                <c:pt idx="621">
                  <c:v>0.92340580891536006</c:v>
                </c:pt>
                <c:pt idx="622">
                  <c:v>0.92249780437477302</c:v>
                </c:pt>
                <c:pt idx="623">
                  <c:v>0.92070703936508813</c:v>
                </c:pt>
                <c:pt idx="624">
                  <c:v>0.92101288528880543</c:v>
                </c:pt>
                <c:pt idx="625">
                  <c:v>0.92242117287364134</c:v>
                </c:pt>
                <c:pt idx="626">
                  <c:v>0.92745575322435159</c:v>
                </c:pt>
                <c:pt idx="627">
                  <c:v>0.93413375135144461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07296"/>
        <c:axId val="98013568"/>
      </c:scatterChart>
      <c:valAx>
        <c:axId val="98007296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8013568"/>
        <c:crosses val="autoZero"/>
        <c:crossBetween val="midCat"/>
        <c:majorUnit val="1"/>
        <c:minorUnit val="0.5"/>
      </c:valAx>
      <c:valAx>
        <c:axId val="9801356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80072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>
                <a:solidFill>
                  <a:srgbClr val="7030A0"/>
                </a:solidFill>
              </a:rPr>
              <a:t>Eq. (A28)</a:t>
            </a:r>
          </a:p>
        </c:rich>
      </c:tx>
      <c:layout>
        <c:manualLayout>
          <c:xMode val="edge"/>
          <c:yMode val="edge"/>
          <c:x val="0.27091468253968254"/>
          <c:y val="0.69547619047619047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(A28)</c:v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1.214470287381759E-2</c:v>
                </c:pt>
                <c:pt idx="1">
                  <c:v>8.4307646060309757E-3</c:v>
                </c:pt>
                <c:pt idx="2">
                  <c:v>6.9747725669672559E-3</c:v>
                </c:pt>
                <c:pt idx="3">
                  <c:v>6.2758274907085548E-3</c:v>
                </c:pt>
                <c:pt idx="4">
                  <c:v>5.9278756865510391E-3</c:v>
                </c:pt>
                <c:pt idx="5">
                  <c:v>5.8883735664069506E-3</c:v>
                </c:pt>
                <c:pt idx="6">
                  <c:v>5.7667522985173289E-3</c:v>
                </c:pt>
                <c:pt idx="7">
                  <c:v>5.8075046501513128E-3</c:v>
                </c:pt>
                <c:pt idx="8">
                  <c:v>4.5312300276722272E-3</c:v>
                </c:pt>
                <c:pt idx="9">
                  <c:v>4.529614295032014E-3</c:v>
                </c:pt>
                <c:pt idx="10">
                  <c:v>4.611519742228086E-3</c:v>
                </c:pt>
                <c:pt idx="11">
                  <c:v>4.6625575760422715E-3</c:v>
                </c:pt>
                <c:pt idx="12">
                  <c:v>4.7553513842537422E-3</c:v>
                </c:pt>
                <c:pt idx="13">
                  <c:v>4.7792534834900273E-3</c:v>
                </c:pt>
                <c:pt idx="14">
                  <c:v>4.8507110718468546E-3</c:v>
                </c:pt>
                <c:pt idx="15">
                  <c:v>4.9029916185202738E-3</c:v>
                </c:pt>
                <c:pt idx="16">
                  <c:v>4.9398535993387489E-3</c:v>
                </c:pt>
                <c:pt idx="17">
                  <c:v>4.9012967315957461E-3</c:v>
                </c:pt>
                <c:pt idx="18">
                  <c:v>4.1958780345633696E-3</c:v>
                </c:pt>
                <c:pt idx="19">
                  <c:v>4.2487230761348175E-3</c:v>
                </c:pt>
                <c:pt idx="20">
                  <c:v>4.2697284652403302E-3</c:v>
                </c:pt>
                <c:pt idx="21">
                  <c:v>4.2525983977566781E-3</c:v>
                </c:pt>
                <c:pt idx="22">
                  <c:v>4.2177392105222132E-3</c:v>
                </c:pt>
                <c:pt idx="23">
                  <c:v>4.1881200532931486E-3</c:v>
                </c:pt>
                <c:pt idx="24">
                  <c:v>4.1061431526548823E-3</c:v>
                </c:pt>
                <c:pt idx="25">
                  <c:v>3.9921147518856845E-3</c:v>
                </c:pt>
                <c:pt idx="26">
                  <c:v>3.8861757321882484E-3</c:v>
                </c:pt>
                <c:pt idx="27">
                  <c:v>3.7533291640128312E-3</c:v>
                </c:pt>
                <c:pt idx="28">
                  <c:v>3.1511834036652745E-3</c:v>
                </c:pt>
                <c:pt idx="29">
                  <c:v>3.0217826546338976E-3</c:v>
                </c:pt>
                <c:pt idx="30">
                  <c:v>2.8804971895971163E-3</c:v>
                </c:pt>
                <c:pt idx="31">
                  <c:v>2.7567094077657252E-3</c:v>
                </c:pt>
                <c:pt idx="32">
                  <c:v>2.6109240333513214E-3</c:v>
                </c:pt>
                <c:pt idx="33">
                  <c:v>2.474946290415077E-3</c:v>
                </c:pt>
                <c:pt idx="34">
                  <c:v>2.3363336103762013E-3</c:v>
                </c:pt>
                <c:pt idx="35">
                  <c:v>2.2042651436202485E-3</c:v>
                </c:pt>
                <c:pt idx="36">
                  <c:v>2.0846494022883776E-3</c:v>
                </c:pt>
                <c:pt idx="37">
                  <c:v>1.9572184306946684E-3</c:v>
                </c:pt>
                <c:pt idx="38">
                  <c:v>1.6537935415656799E-3</c:v>
                </c:pt>
                <c:pt idx="39">
                  <c:v>1.5588569410620724E-3</c:v>
                </c:pt>
                <c:pt idx="40">
                  <c:v>1.4722125045909303E-3</c:v>
                </c:pt>
                <c:pt idx="41">
                  <c:v>1.3934505354060149E-3</c:v>
                </c:pt>
                <c:pt idx="42">
                  <c:v>1.3208984454455832E-3</c:v>
                </c:pt>
                <c:pt idx="43">
                  <c:v>1.2560612876892467E-3</c:v>
                </c:pt>
                <c:pt idx="44">
                  <c:v>1.1972257496227026E-3</c:v>
                </c:pt>
                <c:pt idx="45">
                  <c:v>1.1447583761598319E-3</c:v>
                </c:pt>
                <c:pt idx="46">
                  <c:v>1.0962973624474958E-3</c:v>
                </c:pt>
                <c:pt idx="47">
                  <c:v>1.0533195220416979E-3</c:v>
                </c:pt>
                <c:pt idx="48">
                  <c:v>9.3290581713409556E-4</c:v>
                </c:pt>
                <c:pt idx="49">
                  <c:v>9.00308846938073E-4</c:v>
                </c:pt>
                <c:pt idx="50">
                  <c:v>8.7121407420079735E-4</c:v>
                </c:pt>
                <c:pt idx="51">
                  <c:v>8.4409727564995602E-4</c:v>
                </c:pt>
                <c:pt idx="52">
                  <c:v>8.2038723353187733E-4</c:v>
                </c:pt>
                <c:pt idx="53">
                  <c:v>7.9766199545273952E-4</c:v>
                </c:pt>
                <c:pt idx="54">
                  <c:v>7.7789237482312607E-4</c:v>
                </c:pt>
                <c:pt idx="55">
                  <c:v>7.6001297523381039E-4</c:v>
                </c:pt>
                <c:pt idx="56">
                  <c:v>7.4305159038348906E-4</c:v>
                </c:pt>
                <c:pt idx="57">
                  <c:v>7.2774591439476988E-4</c:v>
                </c:pt>
                <c:pt idx="58">
                  <c:v>6.662209469362007E-4</c:v>
                </c:pt>
                <c:pt idx="59">
                  <c:v>6.5421159430449692E-4</c:v>
                </c:pt>
                <c:pt idx="60">
                  <c:v>6.4318977950421341E-4</c:v>
                </c:pt>
                <c:pt idx="61">
                  <c:v>6.3391479887541207E-4</c:v>
                </c:pt>
                <c:pt idx="62">
                  <c:v>6.2514459825591443E-4</c:v>
                </c:pt>
                <c:pt idx="63">
                  <c:v>6.1699088812401854E-4</c:v>
                </c:pt>
                <c:pt idx="64">
                  <c:v>6.0981965121948648E-4</c:v>
                </c:pt>
                <c:pt idx="65">
                  <c:v>6.0306402561998503E-4</c:v>
                </c:pt>
                <c:pt idx="66">
                  <c:v>5.9717360439865471E-4</c:v>
                </c:pt>
                <c:pt idx="67">
                  <c:v>5.9193716668586981E-4</c:v>
                </c:pt>
                <c:pt idx="68">
                  <c:v>5.5302722545160442E-4</c:v>
                </c:pt>
                <c:pt idx="69">
                  <c:v>5.491607491099784E-4</c:v>
                </c:pt>
                <c:pt idx="70">
                  <c:v>5.4557121810584308E-4</c:v>
                </c:pt>
                <c:pt idx="71">
                  <c:v>5.4283006573768982E-4</c:v>
                </c:pt>
                <c:pt idx="72">
                  <c:v>5.4048669867536449E-4</c:v>
                </c:pt>
                <c:pt idx="73">
                  <c:v>5.3839337747675436E-4</c:v>
                </c:pt>
                <c:pt idx="74">
                  <c:v>5.3682473489135001E-4</c:v>
                </c:pt>
                <c:pt idx="75">
                  <c:v>5.3608057561120787E-4</c:v>
                </c:pt>
                <c:pt idx="76">
                  <c:v>5.3601498418280786E-4</c:v>
                </c:pt>
                <c:pt idx="77">
                  <c:v>5.3547944684645594E-4</c:v>
                </c:pt>
                <c:pt idx="78">
                  <c:v>5.0759431417190008E-4</c:v>
                </c:pt>
                <c:pt idx="79">
                  <c:v>5.0794535416327086E-4</c:v>
                </c:pt>
                <c:pt idx="80">
                  <c:v>5.0874331668308165E-4</c:v>
                </c:pt>
                <c:pt idx="81">
                  <c:v>5.0948557215146461E-4</c:v>
                </c:pt>
                <c:pt idx="82">
                  <c:v>5.1084764549356087E-4</c:v>
                </c:pt>
                <c:pt idx="83">
                  <c:v>5.1265337945546701E-4</c:v>
                </c:pt>
                <c:pt idx="84">
                  <c:v>5.1465403481465346E-4</c:v>
                </c:pt>
                <c:pt idx="85">
                  <c:v>5.1693380364023402E-4</c:v>
                </c:pt>
                <c:pt idx="86">
                  <c:v>5.1910795004195156E-4</c:v>
                </c:pt>
                <c:pt idx="87">
                  <c:v>5.2169731557309142E-4</c:v>
                </c:pt>
                <c:pt idx="88">
                  <c:v>4.9947489932739941E-4</c:v>
                </c:pt>
                <c:pt idx="89">
                  <c:v>5.0216327849849556E-4</c:v>
                </c:pt>
                <c:pt idx="90">
                  <c:v>5.0519494166508254E-4</c:v>
                </c:pt>
                <c:pt idx="91">
                  <c:v>5.0841126866158718E-4</c:v>
                </c:pt>
                <c:pt idx="92">
                  <c:v>5.1199569772239083E-4</c:v>
                </c:pt>
                <c:pt idx="93">
                  <c:v>5.157400936258808E-4</c:v>
                </c:pt>
                <c:pt idx="94">
                  <c:v>5.1922730781500811E-4</c:v>
                </c:pt>
                <c:pt idx="95">
                  <c:v>5.2270629944829803E-4</c:v>
                </c:pt>
                <c:pt idx="96">
                  <c:v>5.2683559291720646E-4</c:v>
                </c:pt>
                <c:pt idx="97">
                  <c:v>5.3070639932369242E-4</c:v>
                </c:pt>
                <c:pt idx="98">
                  <c:v>5.1118229319045108E-4</c:v>
                </c:pt>
                <c:pt idx="99">
                  <c:v>5.1513482502257445E-4</c:v>
                </c:pt>
                <c:pt idx="100">
                  <c:v>5.1929206257567075E-4</c:v>
                </c:pt>
                <c:pt idx="101">
                  <c:v>5.2411038227514648E-4</c:v>
                </c:pt>
                <c:pt idx="102">
                  <c:v>5.2857720719173926E-4</c:v>
                </c:pt>
                <c:pt idx="103">
                  <c:v>5.3336615123261884E-4</c:v>
                </c:pt>
                <c:pt idx="104">
                  <c:v>5.3797356451584864E-4</c:v>
                </c:pt>
                <c:pt idx="105">
                  <c:v>5.4295794178990284E-4</c:v>
                </c:pt>
                <c:pt idx="106">
                  <c:v>5.4772942452219599E-4</c:v>
                </c:pt>
                <c:pt idx="107">
                  <c:v>5.5247890234441665E-4</c:v>
                </c:pt>
                <c:pt idx="108">
                  <c:v>5.3486893238165743E-4</c:v>
                </c:pt>
                <c:pt idx="109">
                  <c:v>5.3979259552228783E-4</c:v>
                </c:pt>
                <c:pt idx="110">
                  <c:v>5.447411432552531E-4</c:v>
                </c:pt>
                <c:pt idx="111">
                  <c:v>5.4969649599092858E-4</c:v>
                </c:pt>
                <c:pt idx="112">
                  <c:v>5.5510720412764144E-4</c:v>
                </c:pt>
                <c:pt idx="113">
                  <c:v>5.6036711767305368E-4</c:v>
                </c:pt>
                <c:pt idx="114">
                  <c:v>5.6549959003737509E-4</c:v>
                </c:pt>
                <c:pt idx="115">
                  <c:v>5.7091067557422828E-4</c:v>
                </c:pt>
                <c:pt idx="116">
                  <c:v>5.761828879629426E-4</c:v>
                </c:pt>
                <c:pt idx="117">
                  <c:v>5.8178713284172021E-4</c:v>
                </c:pt>
                <c:pt idx="118">
                  <c:v>5.655666679426685E-4</c:v>
                </c:pt>
                <c:pt idx="119">
                  <c:v>5.7120435011518051E-4</c:v>
                </c:pt>
                <c:pt idx="120">
                  <c:v>5.7725167914209118E-4</c:v>
                </c:pt>
                <c:pt idx="121">
                  <c:v>5.8320982473944211E-4</c:v>
                </c:pt>
                <c:pt idx="122">
                  <c:v>5.8964525868102449E-4</c:v>
                </c:pt>
                <c:pt idx="123">
                  <c:v>5.96171847902294E-4</c:v>
                </c:pt>
                <c:pt idx="124">
                  <c:v>6.0213023657315309E-4</c:v>
                </c:pt>
                <c:pt idx="125">
                  <c:v>6.0847877541397627E-4</c:v>
                </c:pt>
                <c:pt idx="126">
                  <c:v>6.1449156052668875E-4</c:v>
                </c:pt>
                <c:pt idx="127">
                  <c:v>6.2167688506198783E-4</c:v>
                </c:pt>
                <c:pt idx="128">
                  <c:v>6.0542278660302143E-4</c:v>
                </c:pt>
                <c:pt idx="129">
                  <c:v>6.117900660674167E-4</c:v>
                </c:pt>
                <c:pt idx="130">
                  <c:v>6.1768399090359274E-4</c:v>
                </c:pt>
                <c:pt idx="131">
                  <c:v>6.2372677974420747E-4</c:v>
                </c:pt>
                <c:pt idx="132">
                  <c:v>6.2986355177186315E-4</c:v>
                </c:pt>
                <c:pt idx="133">
                  <c:v>6.3569475005923804E-4</c:v>
                </c:pt>
                <c:pt idx="134">
                  <c:v>6.422411269474366E-4</c:v>
                </c:pt>
                <c:pt idx="135">
                  <c:v>6.485340795613075E-4</c:v>
                </c:pt>
                <c:pt idx="136">
                  <c:v>6.550847043880995E-4</c:v>
                </c:pt>
                <c:pt idx="137">
                  <c:v>6.6201944209891056E-4</c:v>
                </c:pt>
                <c:pt idx="138">
                  <c:v>6.465077705461391E-4</c:v>
                </c:pt>
                <c:pt idx="139">
                  <c:v>6.5305127817248676E-4</c:v>
                </c:pt>
                <c:pt idx="140">
                  <c:v>6.5970849426948142E-4</c:v>
                </c:pt>
                <c:pt idx="141">
                  <c:v>6.6603081370596368E-4</c:v>
                </c:pt>
                <c:pt idx="142">
                  <c:v>6.7276448431661899E-4</c:v>
                </c:pt>
                <c:pt idx="143">
                  <c:v>6.7899882576120843E-4</c:v>
                </c:pt>
                <c:pt idx="144">
                  <c:v>6.8548455778957244E-4</c:v>
                </c:pt>
                <c:pt idx="145">
                  <c:v>6.9169644737760902E-4</c:v>
                </c:pt>
                <c:pt idx="146">
                  <c:v>6.9783508847983604E-4</c:v>
                </c:pt>
                <c:pt idx="147">
                  <c:v>7.039926487188515E-4</c:v>
                </c:pt>
                <c:pt idx="148">
                  <c:v>6.8764199666714314E-4</c:v>
                </c:pt>
                <c:pt idx="149">
                  <c:v>6.9451244899238341E-4</c:v>
                </c:pt>
                <c:pt idx="150">
                  <c:v>7.0069515567597091E-4</c:v>
                </c:pt>
                <c:pt idx="151">
                  <c:v>7.0741391213136864E-4</c:v>
                </c:pt>
                <c:pt idx="152">
                  <c:v>7.1346888729267128E-4</c:v>
                </c:pt>
                <c:pt idx="153">
                  <c:v>7.2005996158035668E-4</c:v>
                </c:pt>
                <c:pt idx="154">
                  <c:v>7.2779712087000744E-4</c:v>
                </c:pt>
                <c:pt idx="155">
                  <c:v>7.3501989491780236E-4</c:v>
                </c:pt>
                <c:pt idx="156">
                  <c:v>7.4179065508623665E-4</c:v>
                </c:pt>
                <c:pt idx="157">
                  <c:v>7.480903007361701E-4</c:v>
                </c:pt>
                <c:pt idx="158">
                  <c:v>7.3214913215525622E-4</c:v>
                </c:pt>
                <c:pt idx="159">
                  <c:v>7.3924211156957084E-4</c:v>
                </c:pt>
                <c:pt idx="160">
                  <c:v>7.466369061492256E-4</c:v>
                </c:pt>
                <c:pt idx="161">
                  <c:v>7.528606824133532E-4</c:v>
                </c:pt>
                <c:pt idx="162">
                  <c:v>7.6023682801464694E-4</c:v>
                </c:pt>
                <c:pt idx="163">
                  <c:v>7.6717602780299976E-4</c:v>
                </c:pt>
                <c:pt idx="164">
                  <c:v>7.7560809258441659E-4</c:v>
                </c:pt>
                <c:pt idx="165">
                  <c:v>7.840635590871121E-4</c:v>
                </c:pt>
                <c:pt idx="166">
                  <c:v>7.9114610754251228E-4</c:v>
                </c:pt>
                <c:pt idx="167">
                  <c:v>7.9875801320397372E-4</c:v>
                </c:pt>
                <c:pt idx="168">
                  <c:v>7.8360913804450226E-4</c:v>
                </c:pt>
                <c:pt idx="169">
                  <c:v>7.9146332428728708E-4</c:v>
                </c:pt>
                <c:pt idx="170">
                  <c:v>7.9912122323480073E-4</c:v>
                </c:pt>
                <c:pt idx="171">
                  <c:v>8.06786477473928E-4</c:v>
                </c:pt>
                <c:pt idx="172">
                  <c:v>8.1467883534910347E-4</c:v>
                </c:pt>
                <c:pt idx="173">
                  <c:v>8.2343648223531048E-4</c:v>
                </c:pt>
                <c:pt idx="174">
                  <c:v>8.3197875238948452E-4</c:v>
                </c:pt>
                <c:pt idx="175">
                  <c:v>8.4183633760062974E-4</c:v>
                </c:pt>
                <c:pt idx="176">
                  <c:v>8.5146133386009351E-4</c:v>
                </c:pt>
                <c:pt idx="177">
                  <c:v>8.6169599006878433E-4</c:v>
                </c:pt>
                <c:pt idx="178">
                  <c:v>8.4862120494408246E-4</c:v>
                </c:pt>
                <c:pt idx="179">
                  <c:v>8.5769569254956035E-4</c:v>
                </c:pt>
                <c:pt idx="180">
                  <c:v>8.6824903843879823E-4</c:v>
                </c:pt>
                <c:pt idx="181">
                  <c:v>8.7733585974807734E-4</c:v>
                </c:pt>
                <c:pt idx="182">
                  <c:v>8.8723385635793126E-4</c:v>
                </c:pt>
                <c:pt idx="183">
                  <c:v>8.9650231081718241E-4</c:v>
                </c:pt>
                <c:pt idx="184">
                  <c:v>9.0568932174788712E-4</c:v>
                </c:pt>
                <c:pt idx="185">
                  <c:v>9.1448394193605021E-4</c:v>
                </c:pt>
                <c:pt idx="186">
                  <c:v>9.2270732080070126E-4</c:v>
                </c:pt>
                <c:pt idx="187">
                  <c:v>9.3124234489684403E-4</c:v>
                </c:pt>
                <c:pt idx="188">
                  <c:v>9.164779962092483E-4</c:v>
                </c:pt>
                <c:pt idx="189">
                  <c:v>9.2468653380339892E-4</c:v>
                </c:pt>
                <c:pt idx="190">
                  <c:v>9.3315545039431198E-4</c:v>
                </c:pt>
                <c:pt idx="191">
                  <c:v>9.4221790143196864E-4</c:v>
                </c:pt>
                <c:pt idx="192">
                  <c:v>9.5136187912649194E-4</c:v>
                </c:pt>
                <c:pt idx="193">
                  <c:v>9.602888817238117E-4</c:v>
                </c:pt>
                <c:pt idx="194">
                  <c:v>9.6941042888114368E-4</c:v>
                </c:pt>
                <c:pt idx="195">
                  <c:v>9.7981827341816932E-4</c:v>
                </c:pt>
                <c:pt idx="196">
                  <c:v>9.9021912766404999E-4</c:v>
                </c:pt>
                <c:pt idx="197">
                  <c:v>1.0002131570853775E-3</c:v>
                </c:pt>
                <c:pt idx="198">
                  <c:v>9.8455376986040545E-4</c:v>
                </c:pt>
                <c:pt idx="199">
                  <c:v>9.9349101732148669E-4</c:v>
                </c:pt>
                <c:pt idx="200">
                  <c:v>1.0041699884372473E-3</c:v>
                </c:pt>
                <c:pt idx="201">
                  <c:v>1.0136494515430344E-3</c:v>
                </c:pt>
                <c:pt idx="202">
                  <c:v>1.022433743359055E-3</c:v>
                </c:pt>
                <c:pt idx="203">
                  <c:v>1.0311740486773624E-3</c:v>
                </c:pt>
                <c:pt idx="204">
                  <c:v>1.0403021551042731E-3</c:v>
                </c:pt>
                <c:pt idx="205">
                  <c:v>1.0501063673853885E-3</c:v>
                </c:pt>
                <c:pt idx="206">
                  <c:v>1.0596292529240952E-3</c:v>
                </c:pt>
                <c:pt idx="207">
                  <c:v>1.0687271827194188E-3</c:v>
                </c:pt>
                <c:pt idx="208">
                  <c:v>1.0523652375071947E-3</c:v>
                </c:pt>
                <c:pt idx="209">
                  <c:v>1.0623980991489161E-3</c:v>
                </c:pt>
                <c:pt idx="210">
                  <c:v>1.0712012058790592E-3</c:v>
                </c:pt>
                <c:pt idx="211">
                  <c:v>1.0796123287526967E-3</c:v>
                </c:pt>
                <c:pt idx="212">
                  <c:v>1.0884413703058993E-3</c:v>
                </c:pt>
                <c:pt idx="213">
                  <c:v>1.0963287227704435E-3</c:v>
                </c:pt>
                <c:pt idx="214">
                  <c:v>1.1044651136372062E-3</c:v>
                </c:pt>
                <c:pt idx="215">
                  <c:v>1.1125276366546904E-3</c:v>
                </c:pt>
                <c:pt idx="216">
                  <c:v>1.1200578292951014E-3</c:v>
                </c:pt>
                <c:pt idx="217">
                  <c:v>1.1268550643907735E-3</c:v>
                </c:pt>
                <c:pt idx="218">
                  <c:v>1.109440899720952E-3</c:v>
                </c:pt>
                <c:pt idx="219">
                  <c:v>1.1167582623132582E-3</c:v>
                </c:pt>
                <c:pt idx="220">
                  <c:v>1.1239842689391118E-3</c:v>
                </c:pt>
                <c:pt idx="221">
                  <c:v>1.1316312795853301E-3</c:v>
                </c:pt>
                <c:pt idx="222">
                  <c:v>1.1403092548176029E-3</c:v>
                </c:pt>
                <c:pt idx="223">
                  <c:v>1.1492113385298984E-3</c:v>
                </c:pt>
                <c:pt idx="224">
                  <c:v>1.1575235696363398E-3</c:v>
                </c:pt>
                <c:pt idx="225">
                  <c:v>1.1663338338345917E-3</c:v>
                </c:pt>
                <c:pt idx="226">
                  <c:v>1.1766009684668114E-3</c:v>
                </c:pt>
                <c:pt idx="227">
                  <c:v>1.1880273186270932E-3</c:v>
                </c:pt>
                <c:pt idx="228">
                  <c:v>1.173848638286272E-3</c:v>
                </c:pt>
                <c:pt idx="229">
                  <c:v>1.182829650017194E-3</c:v>
                </c:pt>
                <c:pt idx="230">
                  <c:v>1.1950254382878983E-3</c:v>
                </c:pt>
                <c:pt idx="231">
                  <c:v>1.2061635509204407E-3</c:v>
                </c:pt>
                <c:pt idx="232">
                  <c:v>1.2161902319589829E-3</c:v>
                </c:pt>
                <c:pt idx="233">
                  <c:v>1.2254634192668268E-3</c:v>
                </c:pt>
                <c:pt idx="234">
                  <c:v>1.2355407317207489E-3</c:v>
                </c:pt>
                <c:pt idx="235">
                  <c:v>1.2460779263627072E-3</c:v>
                </c:pt>
                <c:pt idx="236">
                  <c:v>1.2554165081666247E-3</c:v>
                </c:pt>
                <c:pt idx="237">
                  <c:v>1.2642483358590311E-3</c:v>
                </c:pt>
                <c:pt idx="238">
                  <c:v>1.2484705974026213E-3</c:v>
                </c:pt>
                <c:pt idx="239">
                  <c:v>1.2587102789050155E-3</c:v>
                </c:pt>
                <c:pt idx="240">
                  <c:v>1.2692331036421663E-3</c:v>
                </c:pt>
                <c:pt idx="241">
                  <c:v>1.2792239570506684E-3</c:v>
                </c:pt>
                <c:pt idx="242">
                  <c:v>1.2893227522282507E-3</c:v>
                </c:pt>
                <c:pt idx="243">
                  <c:v>1.2992325797827526E-3</c:v>
                </c:pt>
                <c:pt idx="244">
                  <c:v>1.3111043967600742E-3</c:v>
                </c:pt>
                <c:pt idx="245">
                  <c:v>1.3231908264537656E-3</c:v>
                </c:pt>
                <c:pt idx="246">
                  <c:v>1.3345767914335269E-3</c:v>
                </c:pt>
                <c:pt idx="247">
                  <c:v>1.3468433328828826E-3</c:v>
                </c:pt>
                <c:pt idx="248">
                  <c:v>1.3323475467206781E-3</c:v>
                </c:pt>
                <c:pt idx="249">
                  <c:v>1.3453140329071141E-3</c:v>
                </c:pt>
                <c:pt idx="250">
                  <c:v>1.3594274657671287E-3</c:v>
                </c:pt>
                <c:pt idx="251">
                  <c:v>1.3703286563113335E-3</c:v>
                </c:pt>
                <c:pt idx="252">
                  <c:v>1.3839551895553652E-3</c:v>
                </c:pt>
                <c:pt idx="253">
                  <c:v>1.3962093959884567E-3</c:v>
                </c:pt>
                <c:pt idx="254">
                  <c:v>1.409352971055529E-3</c:v>
                </c:pt>
                <c:pt idx="255">
                  <c:v>1.4225858425868979E-3</c:v>
                </c:pt>
                <c:pt idx="256">
                  <c:v>1.4354470045205548E-3</c:v>
                </c:pt>
                <c:pt idx="257">
                  <c:v>1.4493979309579904E-3</c:v>
                </c:pt>
                <c:pt idx="258">
                  <c:v>1.4355972105818151E-3</c:v>
                </c:pt>
                <c:pt idx="259">
                  <c:v>1.4501237730390451E-3</c:v>
                </c:pt>
                <c:pt idx="260">
                  <c:v>1.4650944826951986E-3</c:v>
                </c:pt>
                <c:pt idx="261">
                  <c:v>1.4809007968819544E-3</c:v>
                </c:pt>
                <c:pt idx="262">
                  <c:v>1.4977594171142518E-3</c:v>
                </c:pt>
                <c:pt idx="263">
                  <c:v>1.5152153439129032E-3</c:v>
                </c:pt>
                <c:pt idx="264">
                  <c:v>1.5312785354049891E-3</c:v>
                </c:pt>
                <c:pt idx="265">
                  <c:v>1.5467445926932652E-3</c:v>
                </c:pt>
                <c:pt idx="266">
                  <c:v>1.5644047992411558E-3</c:v>
                </c:pt>
                <c:pt idx="267">
                  <c:v>1.5817097557206865E-3</c:v>
                </c:pt>
                <c:pt idx="268">
                  <c:v>1.5681262582609096E-3</c:v>
                </c:pt>
                <c:pt idx="269">
                  <c:v>1.5832055360697488E-3</c:v>
                </c:pt>
                <c:pt idx="270">
                  <c:v>1.5997173540713953E-3</c:v>
                </c:pt>
                <c:pt idx="271">
                  <c:v>1.6168959930081205E-3</c:v>
                </c:pt>
                <c:pt idx="272">
                  <c:v>1.6328321009124699E-3</c:v>
                </c:pt>
                <c:pt idx="273">
                  <c:v>1.6482677109167089E-3</c:v>
                </c:pt>
                <c:pt idx="274">
                  <c:v>1.6636366779403733E-3</c:v>
                </c:pt>
                <c:pt idx="275">
                  <c:v>1.67720607364957E-3</c:v>
                </c:pt>
                <c:pt idx="276">
                  <c:v>1.691697537061038E-3</c:v>
                </c:pt>
                <c:pt idx="277">
                  <c:v>1.7026521437108926E-3</c:v>
                </c:pt>
                <c:pt idx="278">
                  <c:v>1.6822019688666669E-3</c:v>
                </c:pt>
                <c:pt idx="279">
                  <c:v>1.6932108679393893E-3</c:v>
                </c:pt>
                <c:pt idx="280">
                  <c:v>1.7014205599273134E-3</c:v>
                </c:pt>
                <c:pt idx="281">
                  <c:v>1.7109342555067452E-3</c:v>
                </c:pt>
                <c:pt idx="282">
                  <c:v>1.7189957686272086E-3</c:v>
                </c:pt>
                <c:pt idx="283">
                  <c:v>1.7302625817758742E-3</c:v>
                </c:pt>
                <c:pt idx="284">
                  <c:v>1.7413719859989919E-3</c:v>
                </c:pt>
                <c:pt idx="285">
                  <c:v>1.7529231771940313E-3</c:v>
                </c:pt>
                <c:pt idx="286">
                  <c:v>1.7662191126936466E-3</c:v>
                </c:pt>
                <c:pt idx="287">
                  <c:v>1.7799385220407425E-3</c:v>
                </c:pt>
                <c:pt idx="288">
                  <c:v>1.7659101059425367E-3</c:v>
                </c:pt>
                <c:pt idx="289">
                  <c:v>1.7822723952131232E-3</c:v>
                </c:pt>
                <c:pt idx="290">
                  <c:v>1.7980651534836424E-3</c:v>
                </c:pt>
                <c:pt idx="291">
                  <c:v>1.8143740326004873E-3</c:v>
                </c:pt>
                <c:pt idx="292">
                  <c:v>1.8317146284759194E-3</c:v>
                </c:pt>
                <c:pt idx="293">
                  <c:v>1.8494307593049679E-3</c:v>
                </c:pt>
                <c:pt idx="294">
                  <c:v>1.8644779975894861E-3</c:v>
                </c:pt>
                <c:pt idx="295">
                  <c:v>1.8825962325305344E-3</c:v>
                </c:pt>
                <c:pt idx="296">
                  <c:v>1.8962595954420743E-3</c:v>
                </c:pt>
                <c:pt idx="297">
                  <c:v>1.9127974141215909E-3</c:v>
                </c:pt>
                <c:pt idx="298">
                  <c:v>1.8978908381995932E-3</c:v>
                </c:pt>
                <c:pt idx="299">
                  <c:v>1.915019782686719E-3</c:v>
                </c:pt>
                <c:pt idx="300">
                  <c:v>1.9311233187844004E-3</c:v>
                </c:pt>
                <c:pt idx="301">
                  <c:v>1.9467424530176616E-3</c:v>
                </c:pt>
                <c:pt idx="302">
                  <c:v>1.9650764162213005E-3</c:v>
                </c:pt>
                <c:pt idx="303">
                  <c:v>1.9866705676009648E-3</c:v>
                </c:pt>
                <c:pt idx="304">
                  <c:v>2.0044206772696347E-3</c:v>
                </c:pt>
                <c:pt idx="305">
                  <c:v>2.0240290261404423E-3</c:v>
                </c:pt>
                <c:pt idx="306">
                  <c:v>2.0427036434425058E-3</c:v>
                </c:pt>
                <c:pt idx="307">
                  <c:v>2.0640678306737548E-3</c:v>
                </c:pt>
                <c:pt idx="308">
                  <c:v>2.0514654949954163E-3</c:v>
                </c:pt>
                <c:pt idx="309">
                  <c:v>2.0689688083720438E-3</c:v>
                </c:pt>
                <c:pt idx="310">
                  <c:v>2.0906493206745112E-3</c:v>
                </c:pt>
                <c:pt idx="311">
                  <c:v>2.1094258814860225E-3</c:v>
                </c:pt>
                <c:pt idx="312">
                  <c:v>2.1320943118360537E-3</c:v>
                </c:pt>
                <c:pt idx="313">
                  <c:v>2.1535586113040038E-3</c:v>
                </c:pt>
                <c:pt idx="314">
                  <c:v>2.1736917335544097E-3</c:v>
                </c:pt>
                <c:pt idx="315">
                  <c:v>2.1964072415600086E-3</c:v>
                </c:pt>
                <c:pt idx="316">
                  <c:v>2.2152214422355935E-3</c:v>
                </c:pt>
                <c:pt idx="317">
                  <c:v>2.239174824381102E-3</c:v>
                </c:pt>
                <c:pt idx="318">
                  <c:v>2.2241868015751491E-3</c:v>
                </c:pt>
                <c:pt idx="319">
                  <c:v>2.2420430895595304E-3</c:v>
                </c:pt>
                <c:pt idx="320">
                  <c:v>2.2595097559707277E-3</c:v>
                </c:pt>
                <c:pt idx="321">
                  <c:v>2.2771424651226355E-3</c:v>
                </c:pt>
                <c:pt idx="322">
                  <c:v>2.2932692583921967E-3</c:v>
                </c:pt>
                <c:pt idx="323">
                  <c:v>2.30590294948209E-3</c:v>
                </c:pt>
                <c:pt idx="324">
                  <c:v>2.3211867123960803E-3</c:v>
                </c:pt>
                <c:pt idx="325">
                  <c:v>2.3368441251365507E-3</c:v>
                </c:pt>
                <c:pt idx="326">
                  <c:v>2.3562418279490993E-3</c:v>
                </c:pt>
                <c:pt idx="327">
                  <c:v>2.3725483348196507E-3</c:v>
                </c:pt>
                <c:pt idx="328">
                  <c:v>2.357714096237223E-3</c:v>
                </c:pt>
                <c:pt idx="329">
                  <c:v>2.380976989104654E-3</c:v>
                </c:pt>
                <c:pt idx="330">
                  <c:v>2.4042626336958301E-3</c:v>
                </c:pt>
                <c:pt idx="331">
                  <c:v>2.4276539867019021E-3</c:v>
                </c:pt>
                <c:pt idx="332">
                  <c:v>2.4495438232991305E-3</c:v>
                </c:pt>
                <c:pt idx="333">
                  <c:v>2.4739950186595523E-3</c:v>
                </c:pt>
                <c:pt idx="334">
                  <c:v>2.498694675500587E-3</c:v>
                </c:pt>
                <c:pt idx="335">
                  <c:v>2.5241269488228027E-3</c:v>
                </c:pt>
                <c:pt idx="336">
                  <c:v>2.5505896179351148E-3</c:v>
                </c:pt>
                <c:pt idx="337">
                  <c:v>2.5764211096356202E-3</c:v>
                </c:pt>
                <c:pt idx="338">
                  <c:v>2.5680515376691475E-3</c:v>
                </c:pt>
                <c:pt idx="339">
                  <c:v>2.601946926997745E-3</c:v>
                </c:pt>
                <c:pt idx="340">
                  <c:v>2.638716275567915E-3</c:v>
                </c:pt>
                <c:pt idx="341">
                  <c:v>2.6762921413852735E-3</c:v>
                </c:pt>
                <c:pt idx="342">
                  <c:v>2.7174583227354819E-3</c:v>
                </c:pt>
                <c:pt idx="343">
                  <c:v>2.7619103040324006E-3</c:v>
                </c:pt>
                <c:pt idx="344">
                  <c:v>2.8054013886163304E-3</c:v>
                </c:pt>
                <c:pt idx="345">
                  <c:v>2.8513982913696118E-3</c:v>
                </c:pt>
                <c:pt idx="346">
                  <c:v>2.8947413393606799E-3</c:v>
                </c:pt>
                <c:pt idx="347">
                  <c:v>2.9419208807940295E-3</c:v>
                </c:pt>
                <c:pt idx="348">
                  <c:v>2.9438554415101943E-3</c:v>
                </c:pt>
                <c:pt idx="349">
                  <c:v>2.988078378230832E-3</c:v>
                </c:pt>
                <c:pt idx="350">
                  <c:v>3.030601801603478E-3</c:v>
                </c:pt>
                <c:pt idx="351">
                  <c:v>3.0748097124567212E-3</c:v>
                </c:pt>
                <c:pt idx="352">
                  <c:v>3.1143678909014492E-3</c:v>
                </c:pt>
                <c:pt idx="353">
                  <c:v>3.1516075509843253E-3</c:v>
                </c:pt>
                <c:pt idx="354">
                  <c:v>3.1881966185913703E-3</c:v>
                </c:pt>
                <c:pt idx="355">
                  <c:v>3.2153590182395146E-3</c:v>
                </c:pt>
                <c:pt idx="356">
                  <c:v>3.2460999272162323E-3</c:v>
                </c:pt>
                <c:pt idx="357">
                  <c:v>3.2683057338327259E-3</c:v>
                </c:pt>
                <c:pt idx="358">
                  <c:v>3.2391980125271217E-3</c:v>
                </c:pt>
                <c:pt idx="359">
                  <c:v>3.2606849946276218E-3</c:v>
                </c:pt>
                <c:pt idx="360">
                  <c:v>3.2802327062668281E-3</c:v>
                </c:pt>
                <c:pt idx="361">
                  <c:v>3.3030813025423725E-3</c:v>
                </c:pt>
                <c:pt idx="362">
                  <c:v>3.3276657281429197E-3</c:v>
                </c:pt>
                <c:pt idx="363">
                  <c:v>3.3459530778291407E-3</c:v>
                </c:pt>
                <c:pt idx="364">
                  <c:v>3.3746373471305142E-3</c:v>
                </c:pt>
                <c:pt idx="365">
                  <c:v>3.4005551522416555E-3</c:v>
                </c:pt>
                <c:pt idx="366">
                  <c:v>3.428447226803149E-3</c:v>
                </c:pt>
                <c:pt idx="367">
                  <c:v>3.4638345505323062E-3</c:v>
                </c:pt>
                <c:pt idx="368">
                  <c:v>3.4449475938703633E-3</c:v>
                </c:pt>
                <c:pt idx="369">
                  <c:v>3.4794091678262955E-3</c:v>
                </c:pt>
                <c:pt idx="370">
                  <c:v>3.5133689693231077E-3</c:v>
                </c:pt>
                <c:pt idx="371">
                  <c:v>3.5487865702617245E-3</c:v>
                </c:pt>
                <c:pt idx="372">
                  <c:v>3.5792866152370767E-3</c:v>
                </c:pt>
                <c:pt idx="373">
                  <c:v>3.6067690363948625E-3</c:v>
                </c:pt>
                <c:pt idx="374">
                  <c:v>3.6393422706987558E-3</c:v>
                </c:pt>
                <c:pt idx="375">
                  <c:v>3.6677987365229072E-3</c:v>
                </c:pt>
                <c:pt idx="376">
                  <c:v>3.6945615284812131E-3</c:v>
                </c:pt>
                <c:pt idx="377">
                  <c:v>3.7171752171592885E-3</c:v>
                </c:pt>
                <c:pt idx="378">
                  <c:v>3.6972569982125026E-3</c:v>
                </c:pt>
                <c:pt idx="379">
                  <c:v>3.7262373230050544E-3</c:v>
                </c:pt>
                <c:pt idx="380">
                  <c:v>3.7547010812291862E-3</c:v>
                </c:pt>
                <c:pt idx="381">
                  <c:v>3.7832458952173614E-3</c:v>
                </c:pt>
                <c:pt idx="382">
                  <c:v>3.8139426956538564E-3</c:v>
                </c:pt>
                <c:pt idx="383">
                  <c:v>3.849220967873981E-3</c:v>
                </c:pt>
                <c:pt idx="384">
                  <c:v>3.8833276952874164E-3</c:v>
                </c:pt>
                <c:pt idx="385">
                  <c:v>3.9087958377675121E-3</c:v>
                </c:pt>
                <c:pt idx="386">
                  <c:v>3.9430251859423355E-3</c:v>
                </c:pt>
                <c:pt idx="387">
                  <c:v>3.9684487255929263E-3</c:v>
                </c:pt>
                <c:pt idx="388">
                  <c:v>3.939426540270052E-3</c:v>
                </c:pt>
                <c:pt idx="389">
                  <c:v>3.9611373754801053E-3</c:v>
                </c:pt>
                <c:pt idx="390">
                  <c:v>3.979535714856236E-3</c:v>
                </c:pt>
                <c:pt idx="391">
                  <c:v>4.0027222086576495E-3</c:v>
                </c:pt>
                <c:pt idx="392">
                  <c:v>4.0322287069792994E-3</c:v>
                </c:pt>
                <c:pt idx="393">
                  <c:v>4.0689757970577946E-3</c:v>
                </c:pt>
                <c:pt idx="394">
                  <c:v>4.1099502849668195E-3</c:v>
                </c:pt>
                <c:pt idx="395">
                  <c:v>4.1615503450755644E-3</c:v>
                </c:pt>
                <c:pt idx="396">
                  <c:v>4.2149550250773823E-3</c:v>
                </c:pt>
                <c:pt idx="397">
                  <c:v>4.2773699716430226E-3</c:v>
                </c:pt>
                <c:pt idx="398">
                  <c:v>4.2943878160962914E-3</c:v>
                </c:pt>
                <c:pt idx="399">
                  <c:v>4.3726550702648855E-3</c:v>
                </c:pt>
                <c:pt idx="400">
                  <c:v>4.4504247531402426E-3</c:v>
                </c:pt>
                <c:pt idx="401">
                  <c:v>4.5334061766929834E-3</c:v>
                </c:pt>
                <c:pt idx="402">
                  <c:v>4.6218513944275477E-3</c:v>
                </c:pt>
                <c:pt idx="403">
                  <c:v>4.7026466995535726E-3</c:v>
                </c:pt>
                <c:pt idx="404">
                  <c:v>4.784816993242339E-3</c:v>
                </c:pt>
                <c:pt idx="405">
                  <c:v>4.8518972351800143E-3</c:v>
                </c:pt>
                <c:pt idx="406">
                  <c:v>4.9221725942930053E-3</c:v>
                </c:pt>
                <c:pt idx="407">
                  <c:v>4.9974470953730778E-3</c:v>
                </c:pt>
                <c:pt idx="408">
                  <c:v>4.9915978865912574E-3</c:v>
                </c:pt>
                <c:pt idx="409">
                  <c:v>5.0574212742188086E-3</c:v>
                </c:pt>
                <c:pt idx="410">
                  <c:v>5.1086171360840956E-3</c:v>
                </c:pt>
                <c:pt idx="411">
                  <c:v>5.1838609720809125E-3</c:v>
                </c:pt>
                <c:pt idx="412">
                  <c:v>5.2471969870993554E-3</c:v>
                </c:pt>
                <c:pt idx="413">
                  <c:v>5.2973413541477707E-3</c:v>
                </c:pt>
                <c:pt idx="414">
                  <c:v>5.3456469611660911E-3</c:v>
                </c:pt>
                <c:pt idx="415">
                  <c:v>5.3876596787385891E-3</c:v>
                </c:pt>
                <c:pt idx="416">
                  <c:v>5.4395167475337824E-3</c:v>
                </c:pt>
                <c:pt idx="417">
                  <c:v>5.475631188841955E-3</c:v>
                </c:pt>
                <c:pt idx="418">
                  <c:v>5.4414888152620145E-3</c:v>
                </c:pt>
                <c:pt idx="419">
                  <c:v>5.4739953794372322E-3</c:v>
                </c:pt>
                <c:pt idx="420">
                  <c:v>5.50490655313466E-3</c:v>
                </c:pt>
                <c:pt idx="421">
                  <c:v>5.5317072208358855E-3</c:v>
                </c:pt>
                <c:pt idx="422">
                  <c:v>5.5513696915656533E-3</c:v>
                </c:pt>
                <c:pt idx="423">
                  <c:v>5.5861844158924794E-3</c:v>
                </c:pt>
                <c:pt idx="424">
                  <c:v>5.6184686825397857E-3</c:v>
                </c:pt>
                <c:pt idx="425">
                  <c:v>5.6786032023694649E-3</c:v>
                </c:pt>
                <c:pt idx="426">
                  <c:v>5.7221039287825353E-3</c:v>
                </c:pt>
                <c:pt idx="427">
                  <c:v>5.7849014235906368E-3</c:v>
                </c:pt>
                <c:pt idx="428">
                  <c:v>5.783859097084486E-3</c:v>
                </c:pt>
                <c:pt idx="429">
                  <c:v>5.8466201075889294E-3</c:v>
                </c:pt>
                <c:pt idx="430">
                  <c:v>5.9288680239785591E-3</c:v>
                </c:pt>
                <c:pt idx="431">
                  <c:v>6.0245023174640899E-3</c:v>
                </c:pt>
                <c:pt idx="432">
                  <c:v>6.1310404915916605E-3</c:v>
                </c:pt>
                <c:pt idx="433">
                  <c:v>6.2305987330181656E-3</c:v>
                </c:pt>
                <c:pt idx="434">
                  <c:v>6.3130944317371564E-3</c:v>
                </c:pt>
                <c:pt idx="435">
                  <c:v>6.4304780740878972E-3</c:v>
                </c:pt>
                <c:pt idx="436">
                  <c:v>6.5625035859108692E-3</c:v>
                </c:pt>
                <c:pt idx="437">
                  <c:v>6.6901517480942221E-3</c:v>
                </c:pt>
                <c:pt idx="438">
                  <c:v>6.7512338820652764E-3</c:v>
                </c:pt>
                <c:pt idx="439">
                  <c:v>6.8749123670726496E-3</c:v>
                </c:pt>
                <c:pt idx="440">
                  <c:v>7.0081799809442622E-3</c:v>
                </c:pt>
                <c:pt idx="441">
                  <c:v>7.1565094435865539E-3</c:v>
                </c:pt>
                <c:pt idx="442">
                  <c:v>7.2806061068184155E-3</c:v>
                </c:pt>
                <c:pt idx="443">
                  <c:v>7.4342862343857105E-3</c:v>
                </c:pt>
                <c:pt idx="444">
                  <c:v>7.6172120321290832E-3</c:v>
                </c:pt>
                <c:pt idx="445">
                  <c:v>7.8566089822604736E-3</c:v>
                </c:pt>
                <c:pt idx="446">
                  <c:v>8.1666341371703314E-3</c:v>
                </c:pt>
                <c:pt idx="447">
                  <c:v>8.5181637481286428E-3</c:v>
                </c:pt>
                <c:pt idx="448">
                  <c:v>8.9318487891484211E-3</c:v>
                </c:pt>
                <c:pt idx="449">
                  <c:v>9.4647919425152657E-3</c:v>
                </c:pt>
                <c:pt idx="450">
                  <c:v>1.0125196713738084E-2</c:v>
                </c:pt>
                <c:pt idx="451">
                  <c:v>1.0792777845040402E-2</c:v>
                </c:pt>
                <c:pt idx="452">
                  <c:v>1.138021492621563E-2</c:v>
                </c:pt>
                <c:pt idx="453">
                  <c:v>1.1916249419926457E-2</c:v>
                </c:pt>
                <c:pt idx="454">
                  <c:v>1.256954386686183E-2</c:v>
                </c:pt>
                <c:pt idx="455">
                  <c:v>1.3144578752232437E-2</c:v>
                </c:pt>
                <c:pt idx="456">
                  <c:v>1.3367021234359603E-2</c:v>
                </c:pt>
                <c:pt idx="457">
                  <c:v>1.3500394665041852E-2</c:v>
                </c:pt>
                <c:pt idx="458">
                  <c:v>1.3364551714098928E-2</c:v>
                </c:pt>
                <c:pt idx="459">
                  <c:v>1.2902673803194693E-2</c:v>
                </c:pt>
                <c:pt idx="460">
                  <c:v>1.2580724640951032E-2</c:v>
                </c:pt>
                <c:pt idx="461">
                  <c:v>1.2363305063027925E-2</c:v>
                </c:pt>
                <c:pt idx="462">
                  <c:v>1.2339227404852771E-2</c:v>
                </c:pt>
                <c:pt idx="463">
                  <c:v>1.2418025528657601E-2</c:v>
                </c:pt>
                <c:pt idx="464">
                  <c:v>1.2596512761022494E-2</c:v>
                </c:pt>
                <c:pt idx="465">
                  <c:v>1.2655186027645829E-2</c:v>
                </c:pt>
                <c:pt idx="466">
                  <c:v>1.2614188664463339E-2</c:v>
                </c:pt>
                <c:pt idx="467">
                  <c:v>1.2223376440298264E-2</c:v>
                </c:pt>
                <c:pt idx="468">
                  <c:v>1.1612157737236856E-2</c:v>
                </c:pt>
                <c:pt idx="469">
                  <c:v>1.1163910895833122E-2</c:v>
                </c:pt>
                <c:pt idx="470">
                  <c:v>1.0816693443259395E-2</c:v>
                </c:pt>
                <c:pt idx="471">
                  <c:v>1.0556592903927785E-2</c:v>
                </c:pt>
                <c:pt idx="472">
                  <c:v>1.0204862185812692E-2</c:v>
                </c:pt>
                <c:pt idx="473">
                  <c:v>9.9348378190071088E-3</c:v>
                </c:pt>
                <c:pt idx="474">
                  <c:v>9.782342071050722E-3</c:v>
                </c:pt>
                <c:pt idx="475">
                  <c:v>9.5747928042448343E-3</c:v>
                </c:pt>
                <c:pt idx="476">
                  <c:v>9.4252668079377461E-3</c:v>
                </c:pt>
                <c:pt idx="477">
                  <c:v>9.3611413702793279E-3</c:v>
                </c:pt>
                <c:pt idx="478">
                  <c:v>9.3680402767032725E-3</c:v>
                </c:pt>
                <c:pt idx="479">
                  <c:v>9.4214829627546747E-3</c:v>
                </c:pt>
                <c:pt idx="480">
                  <c:v>9.3820466429845803E-3</c:v>
                </c:pt>
                <c:pt idx="481">
                  <c:v>9.3738344360450344E-3</c:v>
                </c:pt>
                <c:pt idx="482">
                  <c:v>9.3115016737693596E-3</c:v>
                </c:pt>
                <c:pt idx="483">
                  <c:v>9.2980564395992726E-3</c:v>
                </c:pt>
                <c:pt idx="484">
                  <c:v>9.2822180884408623E-3</c:v>
                </c:pt>
                <c:pt idx="485">
                  <c:v>9.153297585666945E-3</c:v>
                </c:pt>
                <c:pt idx="486">
                  <c:v>9.0302166782111927E-3</c:v>
                </c:pt>
                <c:pt idx="487">
                  <c:v>8.8801298866565195E-3</c:v>
                </c:pt>
                <c:pt idx="488">
                  <c:v>8.6288509942406624E-3</c:v>
                </c:pt>
                <c:pt idx="489">
                  <c:v>8.4846790049982277E-3</c:v>
                </c:pt>
                <c:pt idx="490">
                  <c:v>8.3824238289268195E-3</c:v>
                </c:pt>
                <c:pt idx="491">
                  <c:v>8.2635468488809968E-3</c:v>
                </c:pt>
                <c:pt idx="492">
                  <c:v>8.1583989700733123E-3</c:v>
                </c:pt>
                <c:pt idx="493">
                  <c:v>8.0305332057237569E-3</c:v>
                </c:pt>
                <c:pt idx="494">
                  <c:v>7.8454933450871744E-3</c:v>
                </c:pt>
                <c:pt idx="495">
                  <c:v>7.6568922589678751E-3</c:v>
                </c:pt>
                <c:pt idx="496">
                  <c:v>7.4866794561240279E-3</c:v>
                </c:pt>
                <c:pt idx="497">
                  <c:v>7.3754124203898076E-3</c:v>
                </c:pt>
                <c:pt idx="498">
                  <c:v>7.1959654008545131E-3</c:v>
                </c:pt>
                <c:pt idx="499">
                  <c:v>7.1133107439606729E-3</c:v>
                </c:pt>
                <c:pt idx="500">
                  <c:v>7.0322077601331634E-3</c:v>
                </c:pt>
                <c:pt idx="501">
                  <c:v>6.9461986116607973E-3</c:v>
                </c:pt>
                <c:pt idx="502">
                  <c:v>6.9206065280623934E-3</c:v>
                </c:pt>
                <c:pt idx="503">
                  <c:v>6.8879774549819835E-3</c:v>
                </c:pt>
                <c:pt idx="504">
                  <c:v>6.897508798978773E-3</c:v>
                </c:pt>
                <c:pt idx="505">
                  <c:v>6.9258646848701297E-3</c:v>
                </c:pt>
                <c:pt idx="506">
                  <c:v>6.9335018623599056E-3</c:v>
                </c:pt>
                <c:pt idx="507">
                  <c:v>6.9747719824023776E-3</c:v>
                </c:pt>
                <c:pt idx="508">
                  <c:v>6.9235177049054982E-3</c:v>
                </c:pt>
                <c:pt idx="509">
                  <c:v>6.9468334218469943E-3</c:v>
                </c:pt>
                <c:pt idx="510">
                  <c:v>6.9590846464384105E-3</c:v>
                </c:pt>
                <c:pt idx="511">
                  <c:v>6.9636195854607058E-3</c:v>
                </c:pt>
                <c:pt idx="512">
                  <c:v>7.0226355390922935E-3</c:v>
                </c:pt>
                <c:pt idx="513">
                  <c:v>7.0259690519295735E-3</c:v>
                </c:pt>
                <c:pt idx="514">
                  <c:v>7.0106125902788478E-3</c:v>
                </c:pt>
                <c:pt idx="515">
                  <c:v>7.0241577727352461E-3</c:v>
                </c:pt>
                <c:pt idx="516">
                  <c:v>6.9988689618913167E-3</c:v>
                </c:pt>
                <c:pt idx="517">
                  <c:v>7.0113749211616078E-3</c:v>
                </c:pt>
                <c:pt idx="518">
                  <c:v>6.9259750511924912E-3</c:v>
                </c:pt>
                <c:pt idx="519">
                  <c:v>6.9156672241368353E-3</c:v>
                </c:pt>
                <c:pt idx="520">
                  <c:v>6.9102223580024486E-3</c:v>
                </c:pt>
                <c:pt idx="521">
                  <c:v>6.8770298270741416E-3</c:v>
                </c:pt>
                <c:pt idx="522">
                  <c:v>6.8600160393524224E-3</c:v>
                </c:pt>
                <c:pt idx="523">
                  <c:v>6.8391390897177013E-3</c:v>
                </c:pt>
                <c:pt idx="524">
                  <c:v>6.8404626787048157E-3</c:v>
                </c:pt>
                <c:pt idx="525">
                  <c:v>6.8496620526162294E-3</c:v>
                </c:pt>
                <c:pt idx="526">
                  <c:v>6.8279740406028975E-3</c:v>
                </c:pt>
                <c:pt idx="527">
                  <c:v>6.8270491163827576E-3</c:v>
                </c:pt>
                <c:pt idx="528">
                  <c:v>6.752964543587309E-3</c:v>
                </c:pt>
                <c:pt idx="529">
                  <c:v>6.7318972148089542E-3</c:v>
                </c:pt>
                <c:pt idx="530">
                  <c:v>6.7293437879057541E-3</c:v>
                </c:pt>
                <c:pt idx="531">
                  <c:v>6.725806891730423E-3</c:v>
                </c:pt>
                <c:pt idx="532">
                  <c:v>6.7189751713986074E-3</c:v>
                </c:pt>
                <c:pt idx="533">
                  <c:v>6.7120147874767892E-3</c:v>
                </c:pt>
                <c:pt idx="534">
                  <c:v>6.7057049581977996E-3</c:v>
                </c:pt>
                <c:pt idx="535">
                  <c:v>6.7221786954859428E-3</c:v>
                </c:pt>
                <c:pt idx="536">
                  <c:v>6.7327458369612347E-3</c:v>
                </c:pt>
                <c:pt idx="537">
                  <c:v>6.7423247702016404E-3</c:v>
                </c:pt>
                <c:pt idx="538">
                  <c:v>6.7016413384991163E-3</c:v>
                </c:pt>
                <c:pt idx="539">
                  <c:v>6.7484425744878708E-3</c:v>
                </c:pt>
                <c:pt idx="540">
                  <c:v>6.7734988165092337E-3</c:v>
                </c:pt>
                <c:pt idx="541">
                  <c:v>6.7917734705521329E-3</c:v>
                </c:pt>
                <c:pt idx="542">
                  <c:v>6.7877496241955035E-3</c:v>
                </c:pt>
                <c:pt idx="543">
                  <c:v>6.7883705293248749E-3</c:v>
                </c:pt>
                <c:pt idx="544">
                  <c:v>6.7945835477451842E-3</c:v>
                </c:pt>
                <c:pt idx="545">
                  <c:v>6.7432661719617508E-3</c:v>
                </c:pt>
                <c:pt idx="546">
                  <c:v>6.7168741005596694E-3</c:v>
                </c:pt>
                <c:pt idx="547">
                  <c:v>6.6847590016006252E-3</c:v>
                </c:pt>
                <c:pt idx="548">
                  <c:v>6.5932370241273608E-3</c:v>
                </c:pt>
                <c:pt idx="549">
                  <c:v>6.5618222505042529E-3</c:v>
                </c:pt>
                <c:pt idx="550">
                  <c:v>6.51559350785119E-3</c:v>
                </c:pt>
                <c:pt idx="551">
                  <c:v>6.4887701512682068E-3</c:v>
                </c:pt>
                <c:pt idx="552">
                  <c:v>6.4672340359222744E-3</c:v>
                </c:pt>
                <c:pt idx="553">
                  <c:v>6.4501164335488493E-3</c:v>
                </c:pt>
                <c:pt idx="554">
                  <c:v>6.4436340290615771E-3</c:v>
                </c:pt>
                <c:pt idx="555">
                  <c:v>6.4595861185075959E-3</c:v>
                </c:pt>
                <c:pt idx="556">
                  <c:v>6.4863485472387962E-3</c:v>
                </c:pt>
                <c:pt idx="557">
                  <c:v>6.5112460389995328E-3</c:v>
                </c:pt>
                <c:pt idx="558">
                  <c:v>6.4767365950029274E-3</c:v>
                </c:pt>
                <c:pt idx="559">
                  <c:v>6.4963191428253873E-3</c:v>
                </c:pt>
                <c:pt idx="560">
                  <c:v>6.5438094162212843E-3</c:v>
                </c:pt>
                <c:pt idx="561">
                  <c:v>6.5670568961316844E-3</c:v>
                </c:pt>
                <c:pt idx="562">
                  <c:v>6.5844384612235643E-3</c:v>
                </c:pt>
                <c:pt idx="563">
                  <c:v>6.599569312037248E-3</c:v>
                </c:pt>
                <c:pt idx="564">
                  <c:v>6.6101412002666088E-3</c:v>
                </c:pt>
                <c:pt idx="565">
                  <c:v>6.6303999215631352E-3</c:v>
                </c:pt>
                <c:pt idx="566">
                  <c:v>6.6046001859883111E-3</c:v>
                </c:pt>
                <c:pt idx="567">
                  <c:v>6.5893588617970313E-3</c:v>
                </c:pt>
                <c:pt idx="568">
                  <c:v>6.5353109064613902E-3</c:v>
                </c:pt>
                <c:pt idx="569">
                  <c:v>6.552003933419856E-3</c:v>
                </c:pt>
                <c:pt idx="570">
                  <c:v>6.5639326107020425E-3</c:v>
                </c:pt>
                <c:pt idx="571">
                  <c:v>6.5802142594745799E-3</c:v>
                </c:pt>
                <c:pt idx="572">
                  <c:v>6.6034598270040008E-3</c:v>
                </c:pt>
                <c:pt idx="573">
                  <c:v>6.6443158761216002E-3</c:v>
                </c:pt>
                <c:pt idx="574">
                  <c:v>6.6998599118224846E-3</c:v>
                </c:pt>
                <c:pt idx="575">
                  <c:v>6.769109646329958E-3</c:v>
                </c:pt>
                <c:pt idx="576">
                  <c:v>6.8669640105246833E-3</c:v>
                </c:pt>
                <c:pt idx="577">
                  <c:v>6.9383685989464049E-3</c:v>
                </c:pt>
                <c:pt idx="578">
                  <c:v>6.9731805578322412E-3</c:v>
                </c:pt>
                <c:pt idx="579">
                  <c:v>7.0698251302444507E-3</c:v>
                </c:pt>
                <c:pt idx="580">
                  <c:v>7.1726920450624499E-3</c:v>
                </c:pt>
                <c:pt idx="581">
                  <c:v>7.2766520442939251E-3</c:v>
                </c:pt>
                <c:pt idx="582">
                  <c:v>7.3490240220953533E-3</c:v>
                </c:pt>
                <c:pt idx="583">
                  <c:v>7.453611021088517E-3</c:v>
                </c:pt>
                <c:pt idx="584">
                  <c:v>7.550870945839781E-3</c:v>
                </c:pt>
                <c:pt idx="585">
                  <c:v>7.6465168436484661E-3</c:v>
                </c:pt>
                <c:pt idx="586">
                  <c:v>7.715063086086874E-3</c:v>
                </c:pt>
                <c:pt idx="587">
                  <c:v>7.7660722530117302E-3</c:v>
                </c:pt>
                <c:pt idx="588">
                  <c:v>7.72555095373402E-3</c:v>
                </c:pt>
                <c:pt idx="589">
                  <c:v>7.7502015782592078E-3</c:v>
                </c:pt>
                <c:pt idx="590">
                  <c:v>7.7872570999547993E-3</c:v>
                </c:pt>
                <c:pt idx="591">
                  <c:v>7.8220152090445472E-3</c:v>
                </c:pt>
                <c:pt idx="592">
                  <c:v>7.8770557700861311E-3</c:v>
                </c:pt>
                <c:pt idx="593">
                  <c:v>7.9229310680695129E-3</c:v>
                </c:pt>
                <c:pt idx="594">
                  <c:v>7.9787047018743187E-3</c:v>
                </c:pt>
                <c:pt idx="595">
                  <c:v>8.0231407898136309E-3</c:v>
                </c:pt>
                <c:pt idx="596">
                  <c:v>8.0516059596957984E-3</c:v>
                </c:pt>
                <c:pt idx="597">
                  <c:v>8.1260559507599622E-3</c:v>
                </c:pt>
                <c:pt idx="598">
                  <c:v>8.0974079958675612E-3</c:v>
                </c:pt>
                <c:pt idx="599">
                  <c:v>8.1411590237308595E-3</c:v>
                </c:pt>
                <c:pt idx="600">
                  <c:v>8.1565485784622291E-3</c:v>
                </c:pt>
                <c:pt idx="601">
                  <c:v>8.1611060981990457E-3</c:v>
                </c:pt>
                <c:pt idx="602">
                  <c:v>8.1797575824902463E-3</c:v>
                </c:pt>
                <c:pt idx="603">
                  <c:v>8.1598515096499308E-3</c:v>
                </c:pt>
                <c:pt idx="604">
                  <c:v>8.1113988311274574E-3</c:v>
                </c:pt>
                <c:pt idx="605">
                  <c:v>8.0685112990833835E-3</c:v>
                </c:pt>
                <c:pt idx="606">
                  <c:v>8.0369423392617299E-3</c:v>
                </c:pt>
                <c:pt idx="607">
                  <c:v>8.0249817456997195E-3</c:v>
                </c:pt>
                <c:pt idx="608">
                  <c:v>7.9273318711067502E-3</c:v>
                </c:pt>
                <c:pt idx="609">
                  <c:v>7.8768642867929235E-3</c:v>
                </c:pt>
                <c:pt idx="610">
                  <c:v>7.8469801132602622E-3</c:v>
                </c:pt>
                <c:pt idx="611">
                  <c:v>7.8546911203416954E-3</c:v>
                </c:pt>
                <c:pt idx="612">
                  <c:v>7.8693305170944739E-3</c:v>
                </c:pt>
                <c:pt idx="613">
                  <c:v>7.8766612315447539E-3</c:v>
                </c:pt>
                <c:pt idx="614">
                  <c:v>7.8444753257997692E-3</c:v>
                </c:pt>
                <c:pt idx="615">
                  <c:v>7.8252150893012573E-3</c:v>
                </c:pt>
                <c:pt idx="616">
                  <c:v>7.8267509562889182E-3</c:v>
                </c:pt>
                <c:pt idx="617">
                  <c:v>7.8175797995845286E-3</c:v>
                </c:pt>
                <c:pt idx="618">
                  <c:v>7.7234794416649434E-3</c:v>
                </c:pt>
                <c:pt idx="619">
                  <c:v>7.6821943595316499E-3</c:v>
                </c:pt>
                <c:pt idx="620">
                  <c:v>7.6530865230169673E-3</c:v>
                </c:pt>
                <c:pt idx="621">
                  <c:v>7.6489282690636552E-3</c:v>
                </c:pt>
                <c:pt idx="622">
                  <c:v>7.6377605763066504E-3</c:v>
                </c:pt>
                <c:pt idx="623">
                  <c:v>7.6332935512664207E-3</c:v>
                </c:pt>
                <c:pt idx="624">
                  <c:v>7.624949564198031E-3</c:v>
                </c:pt>
                <c:pt idx="625">
                  <c:v>7.6342605489318526E-3</c:v>
                </c:pt>
                <c:pt idx="626">
                  <c:v>7.6761549414570271E-3</c:v>
                </c:pt>
                <c:pt idx="627">
                  <c:v>7.7235425703043982E-3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37760"/>
        <c:axId val="98039680"/>
      </c:scatterChart>
      <c:valAx>
        <c:axId val="9803776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8039680"/>
        <c:crosses val="autoZero"/>
        <c:crossBetween val="midCat"/>
        <c:majorUnit val="0.01"/>
        <c:minorUnit val="5.0000000000000001E-3"/>
      </c:valAx>
      <c:valAx>
        <c:axId val="98039680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803776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rgbClr val="7030A0"/>
              </a:solidFill>
              <a:ln w="6350">
                <a:solidFill>
                  <a:srgbClr val="7030A0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0.44396919409456359</c:v>
                </c:pt>
                <c:pt idx="1">
                  <c:v>0.95143559111383524</c:v>
                </c:pt>
                <c:pt idx="2">
                  <c:v>0.10128246292879339</c:v>
                </c:pt>
                <c:pt idx="3">
                  <c:v>2.1849094502235857</c:v>
                </c:pt>
                <c:pt idx="4">
                  <c:v>2.0015944905616436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09760"/>
        <c:axId val="103112064"/>
      </c:scatterChart>
      <c:valAx>
        <c:axId val="103109760"/>
        <c:scaling>
          <c:orientation val="minMax"/>
          <c:max val="2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3112064"/>
        <c:crosses val="autoZero"/>
        <c:crossBetween val="midCat"/>
        <c:majorUnit val="1"/>
        <c:minorUnit val="0.5"/>
      </c:valAx>
      <c:valAx>
        <c:axId val="103112064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0310976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28575</xdr:rowOff>
    </xdr:from>
    <xdr:to>
      <xdr:col>10</xdr:col>
      <xdr:colOff>0</xdr:colOff>
      <xdr:row>0</xdr:row>
      <xdr:rowOff>552450</xdr:rowOff>
    </xdr:to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twoCellAnchor>
  <xdr:twoCellAnchor editAs="oneCell">
    <xdr:from>
      <xdr:col>8</xdr:col>
      <xdr:colOff>0</xdr:colOff>
      <xdr:row>1</xdr:row>
      <xdr:rowOff>9525</xdr:rowOff>
    </xdr:from>
    <xdr:to>
      <xdr:col>9</xdr:col>
      <xdr:colOff>95250</xdr:colOff>
      <xdr:row>1</xdr:row>
      <xdr:rowOff>695325</xdr:rowOff>
    </xdr:to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12</xdr:col>
      <xdr:colOff>0</xdr:colOff>
      <xdr:row>1</xdr:row>
      <xdr:rowOff>9525</xdr:rowOff>
    </xdr:from>
    <xdr:to>
      <xdr:col>12</xdr:col>
      <xdr:colOff>819150</xdr:colOff>
      <xdr:row>1</xdr:row>
      <xdr:rowOff>695325</xdr:rowOff>
    </xdr:to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10</xdr:col>
      <xdr:colOff>0</xdr:colOff>
      <xdr:row>1</xdr:row>
      <xdr:rowOff>9525</xdr:rowOff>
    </xdr:from>
    <xdr:to>
      <xdr:col>10</xdr:col>
      <xdr:colOff>771525</xdr:colOff>
      <xdr:row>1</xdr:row>
      <xdr:rowOff>695325</xdr:rowOff>
    </xdr:to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twoCellAnchor>
  <xdr:twoCellAnchor editAs="oneCell">
    <xdr:from>
      <xdr:col>9</xdr:col>
      <xdr:colOff>800100</xdr:colOff>
      <xdr:row>0</xdr:row>
      <xdr:rowOff>28575</xdr:rowOff>
    </xdr:from>
    <xdr:to>
      <xdr:col>11</xdr:col>
      <xdr:colOff>733425</xdr:colOff>
      <xdr:row>0</xdr:row>
      <xdr:rowOff>552450</xdr:rowOff>
    </xdr:to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twoCellAnchor>
  <xdr:twoCellAnchor editAs="oneCell">
    <xdr:from>
      <xdr:col>9</xdr:col>
      <xdr:colOff>0</xdr:colOff>
      <xdr:row>1</xdr:row>
      <xdr:rowOff>9525</xdr:rowOff>
    </xdr:from>
    <xdr:to>
      <xdr:col>9</xdr:col>
      <xdr:colOff>809625</xdr:colOff>
      <xdr:row>1</xdr:row>
      <xdr:rowOff>695325</xdr:rowOff>
    </xdr:to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11</xdr:col>
      <xdr:colOff>0</xdr:colOff>
      <xdr:row>1</xdr:row>
      <xdr:rowOff>9525</xdr:rowOff>
    </xdr:from>
    <xdr:to>
      <xdr:col>11</xdr:col>
      <xdr:colOff>742950</xdr:colOff>
      <xdr:row>1</xdr:row>
      <xdr:rowOff>695325</xdr:rowOff>
    </xdr:to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13</xdr:col>
      <xdr:colOff>0</xdr:colOff>
      <xdr:row>1</xdr:row>
      <xdr:rowOff>9525</xdr:rowOff>
    </xdr:from>
    <xdr:to>
      <xdr:col>13</xdr:col>
      <xdr:colOff>742950</xdr:colOff>
      <xdr:row>1</xdr:row>
      <xdr:rowOff>695325</xdr:rowOff>
    </xdr:to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58" name="Object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46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14</xdr:col>
      <xdr:colOff>0</xdr:colOff>
      <xdr:row>1</xdr:row>
      <xdr:rowOff>66675</xdr:rowOff>
    </xdr:from>
    <xdr:to>
      <xdr:col>14</xdr:col>
      <xdr:colOff>619125</xdr:colOff>
      <xdr:row>1</xdr:row>
      <xdr:rowOff>495300</xdr:rowOff>
    </xdr:to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twoCellAnchor>
  <xdr:twoCellAnchor editAs="oneCell">
    <xdr:from>
      <xdr:col>15</xdr:col>
      <xdr:colOff>0</xdr:colOff>
      <xdr:row>0</xdr:row>
      <xdr:rowOff>581024</xdr:rowOff>
    </xdr:from>
    <xdr:to>
      <xdr:col>16</xdr:col>
      <xdr:colOff>9525</xdr:colOff>
      <xdr:row>1</xdr:row>
      <xdr:rowOff>695324</xdr:rowOff>
    </xdr:to>
    <xdr:sp macro="" textlink="">
      <xdr:nvSpPr>
        <xdr:cNvPr id="51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, 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60" name="Object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61" name="TextBox 2"/>
        <xdr:cNvSpPr txBox="1">
          <a:spLocks noChangeArrowheads="1"/>
        </xdr:cNvSpPr>
      </xdr:nvSpPr>
      <xdr:spPr bwMode="auto">
        <a:xfrm>
          <a:off x="43243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63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7030A0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62" name="Object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12</xdr:col>
      <xdr:colOff>28575</xdr:colOff>
      <xdr:row>0</xdr:row>
      <xdr:rowOff>66675</xdr:rowOff>
    </xdr:from>
    <xdr:to>
      <xdr:col>13</xdr:col>
      <xdr:colOff>762000</xdr:colOff>
      <xdr:row>1</xdr:row>
      <xdr:rowOff>9525</xdr:rowOff>
    </xdr:to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H26" sqref="H26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2" customWidth="1"/>
    <col min="8" max="8" width="13.28515625" style="27" customWidth="1"/>
    <col min="9" max="9" width="11.7109375" style="45" customWidth="1"/>
    <col min="10" max="10" width="12.42578125" style="4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31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34"/>
      <c r="C1" s="19"/>
      <c r="D1" s="14"/>
      <c r="E1" s="27"/>
      <c r="F1" s="37"/>
      <c r="G1" s="37"/>
      <c r="I1" s="40"/>
      <c r="M1" s="35"/>
      <c r="N1" s="12"/>
    </row>
    <row r="2" spans="1:17" ht="56.25" customHeight="1" x14ac:dyDescent="0.2">
      <c r="A2" s="6" t="s">
        <v>0</v>
      </c>
      <c r="B2" s="36" t="s">
        <v>5</v>
      </c>
      <c r="C2" s="36" t="s">
        <v>5</v>
      </c>
      <c r="D2" s="36" t="s">
        <v>6</v>
      </c>
      <c r="E2" s="38"/>
      <c r="F2" s="38"/>
      <c r="G2" s="38"/>
      <c r="I2" s="4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32">
        <f t="shared" ref="E3:E66" si="0" xml:space="preserve"> (2*H$10)/(-H$7+SQRT((H$7)^2+4*H$10*(LN(D3)-H$4)))</f>
        <v>243.14738081435593</v>
      </c>
      <c r="F3" s="32">
        <f xml:space="preserve"> E3^3*(1/SQRT(C3)-1/SQRT(B3))/((2*H$10+H$7*E3)*SQRT(11*2))</f>
        <v>1.5612266886154018</v>
      </c>
      <c r="G3" s="32">
        <f xml:space="preserve"> E3^2*(1/SQRT(C3)+1/SQRT(B3))/((2*H$10+H$7*E3)*SQRT(11*2))</f>
        <v>1.214470287381759E-2</v>
      </c>
      <c r="H3" s="28" t="s">
        <v>2</v>
      </c>
      <c r="I3" s="43">
        <v>7.4999999999999997E-2</v>
      </c>
      <c r="J3" s="4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32">
        <f t="shared" si="0"/>
        <v>245.4677893448623</v>
      </c>
      <c r="F4" s="32">
        <f t="shared" ref="F4:F10" si="1" xml:space="preserve"> E4^3*(1/SQRT(C4)-1/SQRT(B4))/((2*H$10+H$7*E4)*SQRT(11*3))</f>
        <v>1.0867745319373976</v>
      </c>
      <c r="G4" s="32">
        <f xml:space="preserve"> E4^2*(1/SQRT(C4)+1/SQRT(B4))/((2*H$10+H$7*E4)*SQRT(11*3))</f>
        <v>8.4307646060309757E-3</v>
      </c>
      <c r="H4" s="28">
        <v>-5.0822238280000001</v>
      </c>
      <c r="I4" s="43">
        <v>0.156</v>
      </c>
      <c r="J4" s="4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32">
        <f t="shared" si="0"/>
        <v>247.08563930469376</v>
      </c>
      <c r="F5" s="32">
        <f t="shared" si="1"/>
        <v>0.88446512879746453</v>
      </c>
      <c r="G5" s="32">
        <f t="shared" ref="G5:G10" si="2" xml:space="preserve"> E5^2*(1/SQRT(C5)+1/SQRT(B5))/((2*H$10+H$7*E5)*SQRT(11*3))</f>
        <v>6.9747725669672559E-3</v>
      </c>
      <c r="H5" s="29"/>
      <c r="I5" s="43">
        <v>0.216</v>
      </c>
      <c r="J5" s="4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32">
        <f xml:space="preserve"> ABS(N5-E126)</f>
        <v>0.44396919409456359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32">
        <f t="shared" si="0"/>
        <v>247.96132426629953</v>
      </c>
      <c r="F6" s="32">
        <f t="shared" si="1"/>
        <v>0.78798326424152687</v>
      </c>
      <c r="G6" s="32">
        <f t="shared" si="2"/>
        <v>6.2758274907085548E-3</v>
      </c>
      <c r="H6" s="28" t="s">
        <v>3</v>
      </c>
      <c r="I6" s="43">
        <v>0.438</v>
      </c>
      <c r="J6" s="4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32">
        <f xml:space="preserve"> ABS(N6-E231)</f>
        <v>0.95143559111383524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32">
        <f t="shared" si="0"/>
        <v>248.86074974869962</v>
      </c>
      <c r="F7" s="32">
        <f t="shared" si="1"/>
        <v>0.72798107478922325</v>
      </c>
      <c r="G7" s="32">
        <f t="shared" si="2"/>
        <v>5.9278756865510391E-3</v>
      </c>
      <c r="H7" s="28">
        <v>2996.5983890000002</v>
      </c>
      <c r="I7" s="43">
        <v>0.55100000000000005</v>
      </c>
      <c r="J7" s="4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32">
        <f xml:space="preserve"> ABS(N7-E296)</f>
        <v>0.10128246292879339</v>
      </c>
      <c r="Q7" s="8"/>
    </row>
    <row r="8" spans="1:17" ht="15" x14ac:dyDescent="0.25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32">
        <f t="shared" si="0"/>
        <v>249.37295736346908</v>
      </c>
      <c r="F8" s="32">
        <f t="shared" si="1"/>
        <v>0.71934926744088867</v>
      </c>
      <c r="G8" s="32">
        <f t="shared" si="2"/>
        <v>5.8883735664069506E-3</v>
      </c>
      <c r="H8" s="29"/>
      <c r="I8" s="43">
        <v>0.82599999999999996</v>
      </c>
      <c r="J8" s="4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32">
        <f xml:space="preserve"> ABS(N8-E376)</f>
        <v>2.1849094502235857</v>
      </c>
      <c r="Q8" s="8"/>
    </row>
    <row r="9" spans="1:17" ht="15" x14ac:dyDescent="0.25">
      <c r="A9" s="1">
        <v>0.192</v>
      </c>
      <c r="B9" s="15">
        <v>1999.333333</v>
      </c>
      <c r="C9" s="15">
        <v>249.33333329999999</v>
      </c>
      <c r="D9" s="15">
        <v>8.7453292810000001</v>
      </c>
      <c r="E9" s="32">
        <f t="shared" si="0"/>
        <v>251.5047822335691</v>
      </c>
      <c r="F9" s="32">
        <f t="shared" si="1"/>
        <v>0.69333732386781166</v>
      </c>
      <c r="G9" s="32">
        <f t="shared" si="2"/>
        <v>5.7667522985173289E-3</v>
      </c>
      <c r="H9" s="28" t="s">
        <v>4</v>
      </c>
      <c r="I9" s="43">
        <v>0.95599999999999996</v>
      </c>
      <c r="J9" s="4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32">
        <f xml:space="preserve"> ABS(N9-E485)</f>
        <v>2.0015944905616436</v>
      </c>
      <c r="Q9" s="8"/>
    </row>
    <row r="10" spans="1:17" ht="15" x14ac:dyDescent="0.25">
      <c r="A10" s="1">
        <v>0.216</v>
      </c>
      <c r="B10" s="15">
        <v>1914.333333</v>
      </c>
      <c r="C10" s="15">
        <v>236</v>
      </c>
      <c r="D10" s="15">
        <v>8.5770366469999999</v>
      </c>
      <c r="E10" s="32">
        <f t="shared" si="0"/>
        <v>253.38301242620574</v>
      </c>
      <c r="F10" s="32">
        <f t="shared" si="1"/>
        <v>0.70671484309073485</v>
      </c>
      <c r="G10" s="32">
        <f t="shared" si="2"/>
        <v>5.8075046501513128E-3</v>
      </c>
      <c r="H10" s="28">
        <v>-295015.53749999998</v>
      </c>
      <c r="I10" s="43">
        <v>1.351</v>
      </c>
      <c r="J10" s="4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32">
        <f t="shared" si="0"/>
        <v>254.97219823451317</v>
      </c>
      <c r="F11" s="32">
        <f t="shared" ref="F11:F20" si="3" xml:space="preserve"> E11^3*(1/SQRT(C11)-1/SQRT(B11))/((2*H$10+H$7*E11)*SQRT(11*5))</f>
        <v>0.56332588516577653</v>
      </c>
      <c r="G11" s="32">
        <f xml:space="preserve"> E11^2*(1/SQRT(C11)+1/SQRT(B11))/((2*H$10+H$7*E11)*SQRT(11*5))</f>
        <v>4.5312300276722272E-3</v>
      </c>
      <c r="I11" s="43">
        <v>1.4630000000000001</v>
      </c>
      <c r="J11" s="4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32">
        <f t="shared" si="0"/>
        <v>256.04219730059907</v>
      </c>
      <c r="F12" s="32">
        <f t="shared" si="3"/>
        <v>0.56072327077878281</v>
      </c>
      <c r="G12" s="32">
        <f t="shared" ref="G12:G20" si="4" xml:space="preserve"> E12^2*(1/SQRT(C12)+1/SQRT(B12))/((2*H$10+H$7*E12)*SQRT(11*5))</f>
        <v>4.529614295032014E-3</v>
      </c>
      <c r="I12" s="43">
        <v>1.5</v>
      </c>
      <c r="J12" s="4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32">
        <f t="shared" si="0"/>
        <v>256.45663447055017</v>
      </c>
      <c r="F13" s="32">
        <f t="shared" si="3"/>
        <v>0.57785401427049832</v>
      </c>
      <c r="G13" s="32">
        <f t="shared" si="4"/>
        <v>4.611519742228086E-3</v>
      </c>
      <c r="I13" s="43">
        <v>1.6759999999999999</v>
      </c>
      <c r="J13" s="4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32">
        <f t="shared" si="0"/>
        <v>256.63931239688293</v>
      </c>
      <c r="F14" s="32">
        <f t="shared" si="3"/>
        <v>0.58277551920484405</v>
      </c>
      <c r="G14" s="32">
        <f t="shared" si="4"/>
        <v>4.6625575760422715E-3</v>
      </c>
      <c r="I14" s="43">
        <v>1.895</v>
      </c>
      <c r="J14" s="4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32">
        <f t="shared" si="0"/>
        <v>256.55987332090189</v>
      </c>
      <c r="F15" s="32">
        <f t="shared" si="3"/>
        <v>0.5958742340486447</v>
      </c>
      <c r="G15" s="32">
        <f t="shared" si="4"/>
        <v>4.7553513842537422E-3</v>
      </c>
      <c r="I15" s="43">
        <v>2.0489999999999999</v>
      </c>
      <c r="J15" s="4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32">
        <f t="shared" si="0"/>
        <v>256.44717569460022</v>
      </c>
      <c r="F16" s="32">
        <f t="shared" si="3"/>
        <v>0.5885574004494124</v>
      </c>
      <c r="G16" s="32">
        <f t="shared" si="4"/>
        <v>4.7792534834900273E-3</v>
      </c>
      <c r="I16" s="43">
        <v>2.5419999999999998</v>
      </c>
      <c r="J16" s="4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32">
        <f t="shared" si="0"/>
        <v>256.40094568206393</v>
      </c>
      <c r="F17" s="32">
        <f t="shared" si="3"/>
        <v>0.60200236425793063</v>
      </c>
      <c r="G17" s="32">
        <f t="shared" si="4"/>
        <v>4.8507110718468546E-3</v>
      </c>
      <c r="I17" s="43">
        <v>2.9449999999999998</v>
      </c>
      <c r="J17" s="4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32">
        <f t="shared" si="0"/>
        <v>256.17519369203637</v>
      </c>
      <c r="F18" s="32">
        <f t="shared" si="3"/>
        <v>0.60853205722202153</v>
      </c>
      <c r="G18" s="32">
        <f t="shared" si="4"/>
        <v>4.9029916185202738E-3</v>
      </c>
      <c r="I18" s="43">
        <v>3</v>
      </c>
      <c r="J18" s="4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32">
        <f t="shared" si="0"/>
        <v>256.19394251122276</v>
      </c>
      <c r="F19" s="32">
        <f t="shared" si="3"/>
        <v>0.61494066322246321</v>
      </c>
      <c r="G19" s="32">
        <f t="shared" si="4"/>
        <v>4.9398535993387489E-3</v>
      </c>
      <c r="I19" s="43">
        <v>3.2010000000000001</v>
      </c>
      <c r="J19" s="4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32">
        <f t="shared" si="0"/>
        <v>256.20460553929195</v>
      </c>
      <c r="F20" s="32">
        <f t="shared" si="3"/>
        <v>0.6025989918981256</v>
      </c>
      <c r="G20" s="32">
        <f t="shared" si="4"/>
        <v>4.9012967315957461E-3</v>
      </c>
      <c r="I20" s="43">
        <v>3.5230000000000001</v>
      </c>
      <c r="J20" s="4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32">
        <f t="shared" si="0"/>
        <v>256.31807438902791</v>
      </c>
      <c r="F21" s="32">
        <f t="shared" ref="F21:F30" si="5" xml:space="preserve"> E21^3*(1/SQRT(C21)-1/SQRT(B21))/((2*H$10+H$7*E21)*SQRT(11*7))</f>
        <v>0.51926485329180871</v>
      </c>
      <c r="G21" s="32">
        <f xml:space="preserve"> E21^2*(1/SQRT(C21)+1/SQRT(B21))/((2*H$10+H$7*E21)*SQRT(11*7))</f>
        <v>4.1958780345633696E-3</v>
      </c>
      <c r="I21" s="43">
        <v>3.798</v>
      </c>
      <c r="J21" s="4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32">
        <f t="shared" si="0"/>
        <v>256.127779466368</v>
      </c>
      <c r="F22" s="32">
        <f t="shared" si="5"/>
        <v>0.53169442127338207</v>
      </c>
      <c r="G22" s="32">
        <f t="shared" ref="G22:G30" si="6" xml:space="preserve"> E22^2*(1/SQRT(C22)+1/SQRT(B22))/((2*H$10+H$7*E22)*SQRT(11*7))</f>
        <v>4.2487230761348175E-3</v>
      </c>
      <c r="I22" s="43">
        <v>4.3609999999999998</v>
      </c>
      <c r="J22" s="4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32">
        <f t="shared" si="0"/>
        <v>256.17337592648636</v>
      </c>
      <c r="F23" s="32">
        <f t="shared" si="5"/>
        <v>0.53428108667103325</v>
      </c>
      <c r="G23" s="32">
        <f t="shared" si="6"/>
        <v>4.2697284652403302E-3</v>
      </c>
      <c r="I23" s="43">
        <v>5.2519999999999998</v>
      </c>
      <c r="J23" s="4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32">
        <f t="shared" si="0"/>
        <v>256.2790085625619</v>
      </c>
      <c r="F24" s="32">
        <f t="shared" si="5"/>
        <v>0.53206484842683344</v>
      </c>
      <c r="G24" s="32">
        <f t="shared" si="6"/>
        <v>4.2525983977566781E-3</v>
      </c>
      <c r="I24" s="43">
        <v>5.53</v>
      </c>
      <c r="J24" s="4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32">
        <f t="shared" si="0"/>
        <v>256.40721680347178</v>
      </c>
      <c r="F25" s="32">
        <f t="shared" si="5"/>
        <v>0.52644718197324636</v>
      </c>
      <c r="G25" s="32">
        <f t="shared" si="6"/>
        <v>4.2177392105222132E-3</v>
      </c>
      <c r="I25" s="43">
        <v>5.72</v>
      </c>
      <c r="J25" s="4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32">
        <f t="shared" si="0"/>
        <v>256.11952721385961</v>
      </c>
      <c r="F26" s="32">
        <f t="shared" si="5"/>
        <v>0.52122575957105877</v>
      </c>
      <c r="G26" s="32">
        <f t="shared" si="6"/>
        <v>4.1881200532931486E-3</v>
      </c>
      <c r="I26" s="43">
        <v>5.9909999999999997</v>
      </c>
      <c r="J26" s="4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32">
        <f t="shared" si="0"/>
        <v>255.92524844187392</v>
      </c>
      <c r="F27" s="32">
        <f t="shared" si="5"/>
        <v>0.50916275901754793</v>
      </c>
      <c r="G27" s="32">
        <f t="shared" si="6"/>
        <v>4.1061431526548823E-3</v>
      </c>
      <c r="I27" s="43">
        <v>6.1920000000000002</v>
      </c>
      <c r="J27" s="4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32">
        <f t="shared" si="0"/>
        <v>255.91194590380812</v>
      </c>
      <c r="F28" s="32">
        <f t="shared" si="5"/>
        <v>0.49345339253705456</v>
      </c>
      <c r="G28" s="32">
        <f t="shared" si="6"/>
        <v>3.9921147518856845E-3</v>
      </c>
      <c r="I28" s="43">
        <v>6.9029999999999996</v>
      </c>
      <c r="J28" s="4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32">
        <f t="shared" si="0"/>
        <v>255.71072549948238</v>
      </c>
      <c r="F29" s="32">
        <f t="shared" si="5"/>
        <v>0.47909408661041913</v>
      </c>
      <c r="G29" s="32">
        <f t="shared" si="6"/>
        <v>3.8861757321882484E-3</v>
      </c>
      <c r="I29" s="43">
        <v>7.11</v>
      </c>
      <c r="J29" s="4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32">
        <f t="shared" si="0"/>
        <v>255.4989253741787</v>
      </c>
      <c r="F30" s="32">
        <f t="shared" si="5"/>
        <v>0.46322418032586987</v>
      </c>
      <c r="G30" s="32">
        <f t="shared" si="6"/>
        <v>3.7533291640128312E-3</v>
      </c>
      <c r="I30" s="43">
        <v>7.7709999999999999</v>
      </c>
      <c r="J30" s="4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32">
        <f t="shared" si="0"/>
        <v>255.14408981367686</v>
      </c>
      <c r="F31" s="32">
        <f t="shared" ref="F31:F40" si="7" xml:space="preserve"> E31^3*(1/SQRT(C31)-1/SQRT(B31))/((2*H$10+H$7*E31)*SQRT(11*9))</f>
        <v>0.39103366602057538</v>
      </c>
      <c r="G31" s="32">
        <f xml:space="preserve"> E31^2*(1/SQRT(C31)+1/SQRT(B31))/((2*H$10+H$7*E31)*SQRT(11*9))</f>
        <v>3.1511834036652745E-3</v>
      </c>
      <c r="I31" s="43">
        <v>8.0350000000000001</v>
      </c>
      <c r="J31" s="4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32">
        <f t="shared" si="0"/>
        <v>254.72157832699187</v>
      </c>
      <c r="F32" s="32">
        <f t="shared" si="7"/>
        <v>0.37496604213090651</v>
      </c>
      <c r="G32" s="32">
        <f t="shared" ref="G32:G40" si="8" xml:space="preserve"> E32^2*(1/SQRT(C32)+1/SQRT(B32))/((2*H$10+H$7*E32)*SQRT(11*9))</f>
        <v>3.0217826546338976E-3</v>
      </c>
      <c r="I32" s="43">
        <v>9.0299999999999994</v>
      </c>
      <c r="J32" s="4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32">
        <f t="shared" si="0"/>
        <v>254.2552364971132</v>
      </c>
      <c r="F33" s="32">
        <f t="shared" si="7"/>
        <v>0.35804821435932166</v>
      </c>
      <c r="G33" s="32">
        <f t="shared" si="8"/>
        <v>2.8804971895971163E-3</v>
      </c>
      <c r="I33" s="43">
        <v>10.19</v>
      </c>
      <c r="J33" s="4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32">
        <f t="shared" si="0"/>
        <v>253.65928048551891</v>
      </c>
      <c r="F34" s="32">
        <f t="shared" si="7"/>
        <v>0.34459300445311647</v>
      </c>
      <c r="G34" s="32">
        <f t="shared" si="8"/>
        <v>2.7567094077657252E-3</v>
      </c>
      <c r="I34" s="43">
        <v>10.315</v>
      </c>
      <c r="J34" s="4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32">
        <f t="shared" si="0"/>
        <v>253.13951961566124</v>
      </c>
      <c r="F35" s="32">
        <f t="shared" si="7"/>
        <v>0.32568023435059384</v>
      </c>
      <c r="G35" s="32">
        <f t="shared" si="8"/>
        <v>2.6109240333513214E-3</v>
      </c>
      <c r="I35" s="43">
        <v>10.896000000000001</v>
      </c>
      <c r="J35" s="4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32">
        <f t="shared" si="0"/>
        <v>252.77541215406043</v>
      </c>
      <c r="F36" s="32">
        <f t="shared" si="7"/>
        <v>0.30932525473301481</v>
      </c>
      <c r="G36" s="32">
        <f t="shared" si="8"/>
        <v>2.474946290415077E-3</v>
      </c>
      <c r="I36" s="43">
        <v>11.175000000000001</v>
      </c>
      <c r="J36" s="4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32">
        <f t="shared" si="0"/>
        <v>252.6421301317973</v>
      </c>
      <c r="F37" s="32">
        <f t="shared" si="7"/>
        <v>0.29220698609894319</v>
      </c>
      <c r="G37" s="32">
        <f t="shared" si="8"/>
        <v>2.3363336103762013E-3</v>
      </c>
      <c r="I37" s="43">
        <v>11.56</v>
      </c>
      <c r="J37" s="4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32">
        <f t="shared" si="0"/>
        <v>252.63772244921384</v>
      </c>
      <c r="F38" s="32">
        <f t="shared" si="7"/>
        <v>0.27547616906472722</v>
      </c>
      <c r="G38" s="32">
        <f t="shared" si="8"/>
        <v>2.2042651436202485E-3</v>
      </c>
      <c r="I38" s="43">
        <v>12.042</v>
      </c>
      <c r="J38" s="4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32">
        <f t="shared" si="0"/>
        <v>252.79946393189314</v>
      </c>
      <c r="F39" s="32">
        <f t="shared" si="7"/>
        <v>0.2614058141071845</v>
      </c>
      <c r="G39" s="32">
        <f t="shared" si="8"/>
        <v>2.0846494022883776E-3</v>
      </c>
      <c r="I39" s="43">
        <v>12.457000000000001</v>
      </c>
      <c r="J39" s="4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32">
        <f t="shared" si="0"/>
        <v>253.20467628011789</v>
      </c>
      <c r="F40" s="32">
        <f t="shared" si="7"/>
        <v>0.24462880149203178</v>
      </c>
      <c r="G40" s="32">
        <f t="shared" si="8"/>
        <v>1.9572184306946684E-3</v>
      </c>
      <c r="I40" s="43">
        <v>13.34</v>
      </c>
      <c r="J40" s="4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32">
        <f t="shared" si="0"/>
        <v>253.66034126946275</v>
      </c>
      <c r="F41" s="32">
        <f t="shared" ref="F41:F50" si="9" xml:space="preserve"> E41^3*(1/SQRT(C41)-1/SQRT(B41))/((2*H$10+H$7*E41)*SQRT(11*11))</f>
        <v>0.20604415037676332</v>
      </c>
      <c r="G41" s="32">
        <f xml:space="preserve"> E41^2*(1/SQRT(C41)+1/SQRT(B41))/((2*H$10+H$7*E41)*SQRT(11*11))</f>
        <v>1.6537935415656799E-3</v>
      </c>
      <c r="I41" s="43">
        <v>13.551</v>
      </c>
      <c r="J41" s="4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32">
        <f t="shared" si="0"/>
        <v>254.26975625241025</v>
      </c>
      <c r="F42" s="32">
        <f t="shared" si="9"/>
        <v>0.19395142441447227</v>
      </c>
      <c r="G42" s="32">
        <f t="shared" ref="G42:G50" si="10" xml:space="preserve"> E42^2*(1/SQRT(C42)+1/SQRT(B42))/((2*H$10+H$7*E42)*SQRT(11*11))</f>
        <v>1.5588569410620724E-3</v>
      </c>
      <c r="I42" s="43">
        <v>14.042</v>
      </c>
      <c r="J42" s="4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32">
        <f t="shared" si="0"/>
        <v>254.96828659572031</v>
      </c>
      <c r="F43" s="32">
        <f t="shared" si="9"/>
        <v>0.18289732755078261</v>
      </c>
      <c r="G43" s="32">
        <f t="shared" si="10"/>
        <v>1.4722125045909303E-3</v>
      </c>
      <c r="I43" s="43">
        <v>15.86</v>
      </c>
      <c r="J43" s="4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32">
        <f t="shared" si="0"/>
        <v>255.74340351657881</v>
      </c>
      <c r="F44" s="32">
        <f t="shared" si="9"/>
        <v>0.1729335255304264</v>
      </c>
      <c r="G44" s="32">
        <f t="shared" si="10"/>
        <v>1.3934505354060149E-3</v>
      </c>
      <c r="I44" s="43">
        <v>15.984999999999999</v>
      </c>
      <c r="J44" s="4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32">
        <f t="shared" si="0"/>
        <v>256.65622986527706</v>
      </c>
      <c r="F45" s="32">
        <f t="shared" si="9"/>
        <v>0.16402589004560225</v>
      </c>
      <c r="G45" s="32">
        <f t="shared" si="10"/>
        <v>1.3208984454455832E-3</v>
      </c>
      <c r="I45" s="43">
        <v>15.997999999999999</v>
      </c>
      <c r="J45" s="4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32">
        <f t="shared" si="0"/>
        <v>257.55692098389295</v>
      </c>
      <c r="F46" s="32">
        <f t="shared" si="9"/>
        <v>0.1561444243503006</v>
      </c>
      <c r="G46" s="32">
        <f t="shared" si="10"/>
        <v>1.2560612876892467E-3</v>
      </c>
      <c r="I46" s="43"/>
      <c r="J46" s="4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32">
        <f t="shared" si="0"/>
        <v>258.42383367039082</v>
      </c>
      <c r="F47" s="32">
        <f t="shared" si="9"/>
        <v>0.14880734556092107</v>
      </c>
      <c r="G47" s="32">
        <f t="shared" si="10"/>
        <v>1.1972257496227026E-3</v>
      </c>
      <c r="I47" s="43"/>
      <c r="J47" s="4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32">
        <f t="shared" si="0"/>
        <v>259.2561039035154</v>
      </c>
      <c r="F48" s="32">
        <f t="shared" si="9"/>
        <v>0.14234446291485758</v>
      </c>
      <c r="G48" s="32">
        <f t="shared" si="10"/>
        <v>1.1447583761598319E-3</v>
      </c>
      <c r="I48" s="43"/>
      <c r="J48" s="4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32">
        <f t="shared" si="0"/>
        <v>260.04261443915482</v>
      </c>
      <c r="F49" s="32">
        <f t="shared" si="9"/>
        <v>0.13612205978886743</v>
      </c>
      <c r="G49" s="32">
        <f t="shared" si="10"/>
        <v>1.0962973624474958E-3</v>
      </c>
      <c r="I49" s="43"/>
      <c r="J49" s="4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32">
        <f t="shared" si="0"/>
        <v>260.77733141955059</v>
      </c>
      <c r="F50" s="32">
        <f t="shared" si="9"/>
        <v>0.13070812276405472</v>
      </c>
      <c r="G50" s="32">
        <f t="shared" si="10"/>
        <v>1.0533195220416979E-3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32">
        <f t="shared" si="0"/>
        <v>261.5144759738169</v>
      </c>
      <c r="F51" s="32">
        <f t="shared" ref="F51:F60" si="11" xml:space="preserve"> E51^3*(1/SQRT(C51)-1/SQRT(B51))/((2*H$10+H$7*E51)*SQRT(11*13))</f>
        <v>0.11552128719593119</v>
      </c>
      <c r="G51" s="32">
        <f xml:space="preserve"> E51^2*(1/SQRT(C51)+1/SQRT(B51))/((2*H$10+H$7*E51)*SQRT(11*13))</f>
        <v>9.3290581713409556E-4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32">
        <f t="shared" si="0"/>
        <v>262.24962149591687</v>
      </c>
      <c r="F52" s="32">
        <f t="shared" si="11"/>
        <v>0.11135416066649595</v>
      </c>
      <c r="G52" s="32">
        <f t="shared" ref="G52:G60" si="12" xml:space="preserve"> E52^2*(1/SQRT(C52)+1/SQRT(B52))/((2*H$10+H$7*E52)*SQRT(11*13))</f>
        <v>9.00308846938073E-4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32">
        <f t="shared" si="0"/>
        <v>262.96038916142254</v>
      </c>
      <c r="F53" s="32">
        <f t="shared" si="11"/>
        <v>0.10778399732264327</v>
      </c>
      <c r="G53" s="32">
        <f t="shared" si="12"/>
        <v>8.7121407420079735E-4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32">
        <f t="shared" si="0"/>
        <v>263.67084004155049</v>
      </c>
      <c r="F54" s="32">
        <f t="shared" si="11"/>
        <v>0.10446002585606952</v>
      </c>
      <c r="G54" s="32">
        <f t="shared" si="12"/>
        <v>8.4409727564995602E-4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32">
        <f t="shared" si="0"/>
        <v>264.32915734291777</v>
      </c>
      <c r="F55" s="32">
        <f t="shared" si="11"/>
        <v>0.1015900460260645</v>
      </c>
      <c r="G55" s="32">
        <f t="shared" si="12"/>
        <v>8.2038723353187733E-4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32">
        <f t="shared" si="0"/>
        <v>264.9271383787202</v>
      </c>
      <c r="F56" s="32">
        <f t="shared" si="11"/>
        <v>9.8666005874476284E-2</v>
      </c>
      <c r="G56" s="32">
        <f t="shared" si="12"/>
        <v>7.9766199545273952E-4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32">
        <f t="shared" si="0"/>
        <v>265.47130076471751</v>
      </c>
      <c r="F57" s="32">
        <f t="shared" si="11"/>
        <v>9.6178300587441715E-2</v>
      </c>
      <c r="G57" s="32">
        <f t="shared" si="12"/>
        <v>7.7789237482312607E-4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32">
        <f t="shared" si="0"/>
        <v>265.97960313036469</v>
      </c>
      <c r="F58" s="32">
        <f t="shared" si="11"/>
        <v>9.3904726620094872E-2</v>
      </c>
      <c r="G58" s="32">
        <f t="shared" si="12"/>
        <v>7.6001297523381039E-4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32">
        <f t="shared" si="0"/>
        <v>266.44718274207986</v>
      </c>
      <c r="F59" s="32">
        <f t="shared" si="11"/>
        <v>9.1693301407040503E-2</v>
      </c>
      <c r="G59" s="32">
        <f t="shared" si="12"/>
        <v>7.4305159038348906E-4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32">
        <f t="shared" si="0"/>
        <v>266.90388966597004</v>
      </c>
      <c r="F60" s="32">
        <f t="shared" si="11"/>
        <v>8.9762730617719305E-2</v>
      </c>
      <c r="G60" s="32">
        <f t="shared" si="12"/>
        <v>7.2774591439476988E-4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32">
        <f t="shared" si="0"/>
        <v>267.35476836251684</v>
      </c>
      <c r="F61" s="32">
        <f t="shared" ref="F61:F70" si="13" xml:space="preserve"> E61^3*(1/SQRT(C61)-1/SQRT(B61))/((2*H$10+H$7*E61)*SQRT(11*15))</f>
        <v>8.2270293402798372E-2</v>
      </c>
      <c r="G61" s="32">
        <f xml:space="preserve"> E61^2*(1/SQRT(C61)+1/SQRT(B61))/((2*H$10+H$7*E61)*SQRT(11*15))</f>
        <v>6.662209469362007E-4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32">
        <f t="shared" si="0"/>
        <v>267.76334146200941</v>
      </c>
      <c r="F62" s="32">
        <f t="shared" si="13"/>
        <v>8.0705075858833131E-2</v>
      </c>
      <c r="G62" s="32">
        <f t="shared" ref="G62:G70" si="14" xml:space="preserve"> E62^2*(1/SQRT(C62)+1/SQRT(B62))/((2*H$10+H$7*E62)*SQRT(11*15))</f>
        <v>6.5421159430449692E-4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32">
        <f t="shared" si="0"/>
        <v>268.16346304314141</v>
      </c>
      <c r="F63" s="32">
        <f t="shared" si="13"/>
        <v>7.9273861485497865E-2</v>
      </c>
      <c r="G63" s="32">
        <f t="shared" si="14"/>
        <v>6.4318977950421341E-4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32">
        <f t="shared" si="0"/>
        <v>268.54493744005924</v>
      </c>
      <c r="F64" s="32">
        <f t="shared" si="13"/>
        <v>7.820895412569917E-2</v>
      </c>
      <c r="G64" s="32">
        <f t="shared" si="14"/>
        <v>6.3391479887541207E-4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32">
        <f t="shared" si="0"/>
        <v>268.89190317051271</v>
      </c>
      <c r="F65" s="32">
        <f t="shared" si="13"/>
        <v>7.7075022287215092E-2</v>
      </c>
      <c r="G65" s="32">
        <f t="shared" si="14"/>
        <v>6.2514459825591443E-4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32">
        <f t="shared" si="0"/>
        <v>269.2039718219882</v>
      </c>
      <c r="F66" s="32">
        <f t="shared" si="13"/>
        <v>7.6033398543237943E-2</v>
      </c>
      <c r="G66" s="32">
        <f t="shared" si="14"/>
        <v>6.1699088812401854E-4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32">
        <f t="shared" ref="E67:E130" si="15" xml:space="preserve"> (2*H$10)/(-H$7+SQRT((H$7)^2+4*H$10*(LN(D67)-H$4)))</f>
        <v>269.52976381003128</v>
      </c>
      <c r="F67" s="32">
        <f t="shared" si="13"/>
        <v>7.5141011917756698E-2</v>
      </c>
      <c r="G67" s="32">
        <f t="shared" si="14"/>
        <v>6.0981965121948648E-4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32">
        <f t="shared" si="15"/>
        <v>269.82617821303108</v>
      </c>
      <c r="F68" s="32">
        <f t="shared" si="13"/>
        <v>7.4228643455366144E-2</v>
      </c>
      <c r="G68" s="32">
        <f t="shared" si="14"/>
        <v>6.0306402561998503E-4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32">
        <f t="shared" si="15"/>
        <v>270.0920108433404</v>
      </c>
      <c r="F69" s="32">
        <f t="shared" si="13"/>
        <v>7.3449739708306552E-2</v>
      </c>
      <c r="G69" s="32">
        <f t="shared" si="14"/>
        <v>5.9717360439865471E-4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32">
        <f t="shared" si="15"/>
        <v>270.36600020808226</v>
      </c>
      <c r="F70" s="32">
        <f t="shared" si="13"/>
        <v>7.2783676990876831E-2</v>
      </c>
      <c r="G70" s="32">
        <f t="shared" si="14"/>
        <v>5.9193716668586981E-4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32">
        <f t="shared" si="15"/>
        <v>270.62976466007456</v>
      </c>
      <c r="F71" s="32">
        <f t="shared" ref="F71:F80" si="16" xml:space="preserve"> E71^3*(1/SQRT(C71)-1/SQRT(B71))/((2*H$10+H$7*E71)*SQRT(11*17))</f>
        <v>6.8039481138475494E-2</v>
      </c>
      <c r="G71" s="32">
        <f xml:space="preserve"> E71^2*(1/SQRT(C71)+1/SQRT(B71))/((2*H$10+H$7*E71)*SQRT(11*17))</f>
        <v>5.5302722545160442E-4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32">
        <f t="shared" si="15"/>
        <v>270.8810804752456</v>
      </c>
      <c r="F72" s="32">
        <f t="shared" si="16"/>
        <v>6.7542033643103128E-2</v>
      </c>
      <c r="G72" s="32">
        <f t="shared" ref="G72:G80" si="17" xml:space="preserve"> E72^2*(1/SQRT(C72)+1/SQRT(B72))/((2*H$10+H$7*E72)*SQRT(11*17))</f>
        <v>5.491607491099784E-4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32">
        <f t="shared" si="15"/>
        <v>271.10214948478267</v>
      </c>
      <c r="F73" s="32">
        <f t="shared" si="16"/>
        <v>6.70836224409911E-2</v>
      </c>
      <c r="G73" s="32">
        <f t="shared" si="17"/>
        <v>5.4557121810584308E-4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32">
        <f t="shared" si="15"/>
        <v>271.26551563071916</v>
      </c>
      <c r="F74" s="32">
        <f t="shared" si="16"/>
        <v>6.6731123786517521E-2</v>
      </c>
      <c r="G74" s="32">
        <f t="shared" si="17"/>
        <v>5.4283006573768982E-4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32">
        <f t="shared" si="15"/>
        <v>271.41055734351306</v>
      </c>
      <c r="F75" s="32">
        <f t="shared" si="16"/>
        <v>6.6421775580838713E-2</v>
      </c>
      <c r="G75" s="32">
        <f t="shared" si="17"/>
        <v>5.4048669867536449E-4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32">
        <f t="shared" si="15"/>
        <v>271.51659175435742</v>
      </c>
      <c r="F76" s="32">
        <f t="shared" si="16"/>
        <v>6.6092326681495006E-2</v>
      </c>
      <c r="G76" s="32">
        <f t="shared" si="17"/>
        <v>5.3839337747675436E-4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32">
        <f t="shared" si="15"/>
        <v>271.61034232758584</v>
      </c>
      <c r="F77" s="32">
        <f t="shared" si="16"/>
        <v>6.585578016805417E-2</v>
      </c>
      <c r="G77" s="32">
        <f t="shared" si="17"/>
        <v>5.3682473489135001E-4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32">
        <f t="shared" si="15"/>
        <v>271.68408820577099</v>
      </c>
      <c r="F78" s="32">
        <f t="shared" si="16"/>
        <v>6.5801514625714638E-2</v>
      </c>
      <c r="G78" s="32">
        <f t="shared" si="17"/>
        <v>5.3608057561120787E-4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32">
        <f t="shared" si="15"/>
        <v>271.7473975059853</v>
      </c>
      <c r="F79" s="32">
        <f t="shared" si="16"/>
        <v>6.5867978325462359E-2</v>
      </c>
      <c r="G79" s="32">
        <f t="shared" si="17"/>
        <v>5.3601498418280786E-4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32">
        <f t="shared" si="15"/>
        <v>271.78863049372302</v>
      </c>
      <c r="F80" s="32">
        <f t="shared" si="16"/>
        <v>6.5761836126280171E-2</v>
      </c>
      <c r="G80" s="32">
        <f t="shared" si="17"/>
        <v>5.3547944684645594E-4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32">
        <f t="shared" si="15"/>
        <v>271.7991243752117</v>
      </c>
      <c r="F81" s="32">
        <f t="shared" ref="F81:F90" si="18" xml:space="preserve"> E81^3*(1/SQRT(C81)-1/SQRT(B81))/((2*H$10+H$7*E81)*SQRT(11*19))</f>
        <v>6.2388085724790189E-2</v>
      </c>
      <c r="G81" s="32">
        <f xml:space="preserve"> E81^2*(1/SQRT(C81)+1/SQRT(B81))/((2*H$10+H$7*E81)*SQRT(11*19))</f>
        <v>5.0759431417190008E-4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32">
        <f t="shared" si="15"/>
        <v>271.76611914991406</v>
      </c>
      <c r="F82" s="32">
        <f t="shared" si="18"/>
        <v>6.244092333133159E-2</v>
      </c>
      <c r="G82" s="32">
        <f t="shared" ref="G82:G90" si="19" xml:space="preserve"> E82^2*(1/SQRT(C82)+1/SQRT(B82))/((2*H$10+H$7*E82)*SQRT(11*19))</f>
        <v>5.0794535416327086E-4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32">
        <f t="shared" si="15"/>
        <v>271.692746437224</v>
      </c>
      <c r="F83" s="32">
        <f t="shared" si="18"/>
        <v>6.251049997467352E-2</v>
      </c>
      <c r="G83" s="32">
        <f t="shared" si="19"/>
        <v>5.0874331668308165E-4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32">
        <f t="shared" si="15"/>
        <v>271.62097219621637</v>
      </c>
      <c r="F84" s="32">
        <f t="shared" si="18"/>
        <v>6.2552886222694296E-2</v>
      </c>
      <c r="G84" s="32">
        <f t="shared" si="19"/>
        <v>5.0948557215146461E-4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32">
        <f t="shared" si="15"/>
        <v>271.54932233149225</v>
      </c>
      <c r="F85" s="32">
        <f t="shared" si="18"/>
        <v>6.2725736392918938E-2</v>
      </c>
      <c r="G85" s="32">
        <f t="shared" si="19"/>
        <v>5.1084764549356087E-4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32">
        <f t="shared" si="15"/>
        <v>271.44310663241913</v>
      </c>
      <c r="F86" s="32">
        <f t="shared" si="18"/>
        <v>6.2973232551297539E-2</v>
      </c>
      <c r="G86" s="32">
        <f t="shared" si="19"/>
        <v>5.1265337945546701E-4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32">
        <f t="shared" si="15"/>
        <v>271.34896890129897</v>
      </c>
      <c r="F87" s="32">
        <f t="shared" si="18"/>
        <v>6.32515672636529E-2</v>
      </c>
      <c r="G87" s="32">
        <f t="shared" si="19"/>
        <v>5.1465403481465346E-4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32">
        <f t="shared" si="15"/>
        <v>271.23700638183368</v>
      </c>
      <c r="F88" s="32">
        <f t="shared" si="18"/>
        <v>6.3579510705372988E-2</v>
      </c>
      <c r="G88" s="32">
        <f t="shared" si="19"/>
        <v>5.1693380364023402E-4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32">
        <f t="shared" si="15"/>
        <v>271.10604341355156</v>
      </c>
      <c r="F89" s="32">
        <f t="shared" si="18"/>
        <v>6.3829110369042666E-2</v>
      </c>
      <c r="G89" s="32">
        <f t="shared" si="19"/>
        <v>5.1910795004195156E-4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32">
        <f t="shared" si="15"/>
        <v>270.94038650376206</v>
      </c>
      <c r="F90" s="32">
        <f t="shared" si="18"/>
        <v>6.4164844368173282E-2</v>
      </c>
      <c r="G90" s="32">
        <f t="shared" si="19"/>
        <v>5.2169731557309142E-4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32">
        <f t="shared" si="15"/>
        <v>270.75814476693228</v>
      </c>
      <c r="F91" s="32">
        <f t="shared" ref="F91:F100" si="20" xml:space="preserve"> E91^3*(1/SQRT(C91)-1/SQRT(B91))/((2*H$10+H$7*E91)*SQRT(11*21))</f>
        <v>6.1457541348778941E-2</v>
      </c>
      <c r="G91" s="32">
        <f xml:space="preserve"> E91^2*(1/SQRT(C91)+1/SQRT(B91))/((2*H$10+H$7*E91)*SQRT(11*21))</f>
        <v>4.9947489932739941E-4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32">
        <f t="shared" si="15"/>
        <v>270.57835675445517</v>
      </c>
      <c r="F92" s="32">
        <f t="shared" si="20"/>
        <v>6.1754866662495675E-2</v>
      </c>
      <c r="G92" s="32">
        <f t="shared" ref="G92:G100" si="21" xml:space="preserve"> E92^2*(1/SQRT(C92)+1/SQRT(B92))/((2*H$10+H$7*E92)*SQRT(11*21))</f>
        <v>5.0216327849849556E-4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32">
        <f t="shared" si="15"/>
        <v>270.40786549402964</v>
      </c>
      <c r="F93" s="32">
        <f t="shared" si="20"/>
        <v>6.2164496951267696E-2</v>
      </c>
      <c r="G93" s="32">
        <f t="shared" si="21"/>
        <v>5.0519494166508254E-4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32">
        <f t="shared" si="15"/>
        <v>270.23523222084947</v>
      </c>
      <c r="F94" s="32">
        <f t="shared" si="20"/>
        <v>6.2572333971783994E-2</v>
      </c>
      <c r="G94" s="32">
        <f t="shared" si="21"/>
        <v>5.0841126866158718E-4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32">
        <f t="shared" si="15"/>
        <v>270.04943202414199</v>
      </c>
      <c r="F95" s="32">
        <f t="shared" si="20"/>
        <v>6.3054680142350036E-2</v>
      </c>
      <c r="G95" s="32">
        <f t="shared" si="21"/>
        <v>5.1199569772239083E-4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32">
        <f t="shared" si="15"/>
        <v>269.86354384416217</v>
      </c>
      <c r="F96" s="32">
        <f t="shared" si="20"/>
        <v>6.3550059703380679E-2</v>
      </c>
      <c r="G96" s="32">
        <f t="shared" si="21"/>
        <v>5.157400936258808E-4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32">
        <f t="shared" si="15"/>
        <v>269.68600040303181</v>
      </c>
      <c r="F97" s="32">
        <f t="shared" si="20"/>
        <v>6.3979732368823969E-2</v>
      </c>
      <c r="G97" s="32">
        <f t="shared" si="21"/>
        <v>5.1922730781500811E-4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32">
        <f t="shared" si="15"/>
        <v>269.5004906843343</v>
      </c>
      <c r="F98" s="32">
        <f t="shared" si="20"/>
        <v>6.4387150466325094E-2</v>
      </c>
      <c r="G98" s="32">
        <f t="shared" si="21"/>
        <v>5.2270629944829803E-4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32">
        <f t="shared" si="15"/>
        <v>269.3032105684602</v>
      </c>
      <c r="F99" s="32">
        <f t="shared" si="20"/>
        <v>6.49293842270251E-2</v>
      </c>
      <c r="G99" s="32">
        <f t="shared" si="21"/>
        <v>5.2683559291720646E-4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32">
        <f t="shared" si="15"/>
        <v>269.10235094647317</v>
      </c>
      <c r="F100" s="32">
        <f t="shared" si="20"/>
        <v>6.541645476497665E-2</v>
      </c>
      <c r="G100" s="32">
        <f t="shared" si="21"/>
        <v>5.3070639932369242E-4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32">
        <f t="shared" si="15"/>
        <v>268.89609379420801</v>
      </c>
      <c r="F101" s="32">
        <f t="shared" ref="F101:F110" si="22" xml:space="preserve"> E101^3*(1/SQRT(C101)-1/SQRT(B101))/((2*H$10+H$7*E101)*SQRT(11*23))</f>
        <v>6.3016293646276228E-2</v>
      </c>
      <c r="G101" s="32">
        <f xml:space="preserve"> E101^2*(1/SQRT(C101)+1/SQRT(B101))/((2*H$10+H$7*E101)*SQRT(11*23))</f>
        <v>5.1118229319045108E-4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32">
        <f t="shared" si="15"/>
        <v>268.69522786130574</v>
      </c>
      <c r="F102" s="32">
        <f t="shared" si="22"/>
        <v>6.3496378174833126E-2</v>
      </c>
      <c r="G102" s="32">
        <f t="shared" ref="G102:G110" si="23" xml:space="preserve"> E102^2*(1/SQRT(C102)+1/SQRT(B102))/((2*H$10+H$7*E102)*SQRT(11*23))</f>
        <v>5.1513482502257445E-4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32">
        <f t="shared" si="15"/>
        <v>268.47669438601281</v>
      </c>
      <c r="F103" s="32">
        <f t="shared" si="22"/>
        <v>6.3991762890504733E-2</v>
      </c>
      <c r="G103" s="32">
        <f t="shared" si="23"/>
        <v>5.1929206257567075E-4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32">
        <f t="shared" si="15"/>
        <v>268.25138943054117</v>
      </c>
      <c r="F104" s="32">
        <f t="shared" si="22"/>
        <v>6.4647767847443208E-2</v>
      </c>
      <c r="G104" s="32">
        <f t="shared" si="23"/>
        <v>5.2411038227514648E-4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32">
        <f t="shared" si="15"/>
        <v>268.03750797658614</v>
      </c>
      <c r="F105" s="32">
        <f t="shared" si="22"/>
        <v>6.5211996796447944E-2</v>
      </c>
      <c r="G105" s="32">
        <f t="shared" si="23"/>
        <v>5.2857720719173926E-4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32">
        <f t="shared" si="15"/>
        <v>267.81521758433502</v>
      </c>
      <c r="F106" s="32">
        <f t="shared" si="22"/>
        <v>6.5852427712043762E-2</v>
      </c>
      <c r="G106" s="32">
        <f t="shared" si="23"/>
        <v>5.3336615123261884E-4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32">
        <f t="shared" si="15"/>
        <v>267.58856443710715</v>
      </c>
      <c r="F107" s="32">
        <f t="shared" si="22"/>
        <v>6.6426078216591827E-2</v>
      </c>
      <c r="G107" s="32">
        <f t="shared" si="23"/>
        <v>5.3797356451584864E-4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32">
        <f t="shared" si="15"/>
        <v>267.35516875803006</v>
      </c>
      <c r="F108" s="32">
        <f t="shared" si="22"/>
        <v>6.7087223933525938E-2</v>
      </c>
      <c r="G108" s="32">
        <f t="shared" si="23"/>
        <v>5.4295794178990284E-4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32">
        <f t="shared" si="15"/>
        <v>267.11965535286276</v>
      </c>
      <c r="F109" s="32">
        <f t="shared" si="22"/>
        <v>6.7665119234714161E-2</v>
      </c>
      <c r="G109" s="32">
        <f t="shared" si="23"/>
        <v>5.4772942452219599E-4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32">
        <f t="shared" si="15"/>
        <v>266.88576838346734</v>
      </c>
      <c r="F110" s="32">
        <f t="shared" si="22"/>
        <v>6.8235254354120867E-2</v>
      </c>
      <c r="G110" s="32">
        <f t="shared" si="23"/>
        <v>5.5247890234441665E-4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32">
        <f t="shared" si="15"/>
        <v>266.65789195153377</v>
      </c>
      <c r="F111" s="32">
        <f t="shared" ref="F111:F120" si="24" xml:space="preserve"> E111^3*(1/SQRT(C111)-1/SQRT(B111))/((2*H$10+H$7*E111)*SQRT(11*25))</f>
        <v>6.6090328719453237E-2</v>
      </c>
      <c r="G111" s="32">
        <f xml:space="preserve"> E111^2*(1/SQRT(C111)+1/SQRT(B111))/((2*H$10+H$7*E111)*SQRT(11*25))</f>
        <v>5.3486893238165743E-4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32">
        <f t="shared" si="15"/>
        <v>266.44489732467014</v>
      </c>
      <c r="F112" s="32">
        <f t="shared" si="24"/>
        <v>6.6716986481624177E-2</v>
      </c>
      <c r="G112" s="32">
        <f t="shared" ref="G112:G120" si="25" xml:space="preserve"> E112^2*(1/SQRT(C112)+1/SQRT(B112))/((2*H$10+H$7*E112)*SQRT(11*25))</f>
        <v>5.3979259552228783E-4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32">
        <f t="shared" si="15"/>
        <v>266.22962117169664</v>
      </c>
      <c r="F113" s="32">
        <f t="shared" si="24"/>
        <v>6.7339451707351838E-2</v>
      </c>
      <c r="G113" s="32">
        <f t="shared" si="25"/>
        <v>5.447411432552531E-4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32">
        <f t="shared" si="15"/>
        <v>266.02891016517947</v>
      </c>
      <c r="F114" s="32">
        <f t="shared" si="24"/>
        <v>6.7945059282367562E-2</v>
      </c>
      <c r="G114" s="32">
        <f t="shared" si="25"/>
        <v>5.4969649599092858E-4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32">
        <f t="shared" si="15"/>
        <v>265.8245508922854</v>
      </c>
      <c r="F115" s="32">
        <f t="shared" si="24"/>
        <v>6.8675040243673144E-2</v>
      </c>
      <c r="G115" s="32">
        <f t="shared" si="25"/>
        <v>5.5510720412764144E-4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32">
        <f t="shared" si="15"/>
        <v>265.59760786260415</v>
      </c>
      <c r="F116" s="32">
        <f t="shared" si="24"/>
        <v>6.9313308982866875E-2</v>
      </c>
      <c r="G116" s="32">
        <f t="shared" si="25"/>
        <v>5.6036711767305368E-4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32">
        <f t="shared" si="15"/>
        <v>265.3743498721127</v>
      </c>
      <c r="F117" s="32">
        <f t="shared" si="24"/>
        <v>6.9944284198182674E-2</v>
      </c>
      <c r="G117" s="32">
        <f t="shared" si="25"/>
        <v>5.6549959003737509E-4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32">
        <f t="shared" si="15"/>
        <v>265.14033020163578</v>
      </c>
      <c r="F118" s="32">
        <f t="shared" si="24"/>
        <v>7.0622786552282671E-2</v>
      </c>
      <c r="G118" s="32">
        <f t="shared" si="25"/>
        <v>5.7091067557422828E-4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32">
        <f t="shared" si="15"/>
        <v>264.91047136286318</v>
      </c>
      <c r="F119" s="32">
        <f t="shared" si="24"/>
        <v>7.1268585744480542E-2</v>
      </c>
      <c r="G119" s="32">
        <f t="shared" si="25"/>
        <v>5.761828879629426E-4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32">
        <f t="shared" si="15"/>
        <v>264.66557245400588</v>
      </c>
      <c r="F120" s="32">
        <f t="shared" si="24"/>
        <v>7.1958500869344952E-2</v>
      </c>
      <c r="G120" s="32">
        <f t="shared" si="25"/>
        <v>5.8178713284172021E-4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32">
        <f t="shared" si="15"/>
        <v>264.41738089629598</v>
      </c>
      <c r="F121" s="32">
        <f t="shared" ref="F121:F130" si="26" xml:space="preserve"> E121^3*(1/SQRT(C121)-1/SQRT(B121))/((2*H$10+H$7*E121)*SQRT(11*27))</f>
        <v>7.0009066095434558E-2</v>
      </c>
      <c r="G121" s="32">
        <f xml:space="preserve"> E121^2*(1/SQRT(C121)+1/SQRT(B121))/((2*H$10+H$7*E121)*SQRT(11*27))</f>
        <v>5.655666679426685E-4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32">
        <f t="shared" si="15"/>
        <v>264.17152464233698</v>
      </c>
      <c r="F122" s="32">
        <f t="shared" si="26"/>
        <v>7.0718064706798506E-2</v>
      </c>
      <c r="G122" s="32">
        <f t="shared" ref="G122:G130" si="27" xml:space="preserve"> E122^2*(1/SQRT(C122)+1/SQRT(B122))/((2*H$10+H$7*E122)*SQRT(11*27))</f>
        <v>5.7120435011518051E-4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32">
        <f t="shared" si="15"/>
        <v>263.91628961576606</v>
      </c>
      <c r="F123" s="32">
        <f t="shared" si="26"/>
        <v>7.1510427774050561E-2</v>
      </c>
      <c r="G123" s="32">
        <f t="shared" si="27"/>
        <v>5.7725167914209118E-4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32">
        <f t="shared" si="15"/>
        <v>263.66584070721467</v>
      </c>
      <c r="F124" s="32">
        <f t="shared" si="26"/>
        <v>7.2233429934119603E-2</v>
      </c>
      <c r="G124" s="32">
        <f t="shared" si="27"/>
        <v>5.8320982473944211E-4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32">
        <f t="shared" si="15"/>
        <v>263.37582621098915</v>
      </c>
      <c r="F125" s="32">
        <f t="shared" si="26"/>
        <v>7.3051121429630481E-2</v>
      </c>
      <c r="G125" s="32">
        <f t="shared" si="27"/>
        <v>5.8964525868102449E-4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39">
        <f t="shared" si="15"/>
        <v>263.09396919409454</v>
      </c>
      <c r="F126" s="39">
        <f t="shared" si="26"/>
        <v>7.3910946880882317E-2</v>
      </c>
      <c r="G126" s="39">
        <f t="shared" si="27"/>
        <v>5.96171847902294E-4</v>
      </c>
      <c r="H126" s="30"/>
      <c r="I126" s="46"/>
      <c r="J126" s="47"/>
      <c r="K126" s="25"/>
      <c r="L126" s="25"/>
      <c r="M126" s="22"/>
      <c r="N126" s="22"/>
      <c r="P126" s="33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32">
        <f t="shared" si="15"/>
        <v>262.81868346132268</v>
      </c>
      <c r="F127" s="32">
        <f t="shared" si="26"/>
        <v>7.4612579210682914E-2</v>
      </c>
      <c r="G127" s="32">
        <f t="shared" si="27"/>
        <v>6.0213023657315309E-4</v>
      </c>
      <c r="I127" s="4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32">
        <f t="shared" si="15"/>
        <v>262.55476233526906</v>
      </c>
      <c r="F128" s="32">
        <f t="shared" si="26"/>
        <v>7.5416073220866964E-2</v>
      </c>
      <c r="G128" s="32">
        <f t="shared" si="27"/>
        <v>6.0847877541397627E-4</v>
      </c>
      <c r="I128" s="4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32">
        <f t="shared" si="15"/>
        <v>262.30918793895154</v>
      </c>
      <c r="F129" s="32">
        <f t="shared" si="26"/>
        <v>7.6147415976629759E-2</v>
      </c>
      <c r="G129" s="32">
        <f t="shared" si="27"/>
        <v>6.1449156052668875E-4</v>
      </c>
      <c r="I129" s="4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32">
        <f t="shared" si="15"/>
        <v>262.07208730296105</v>
      </c>
      <c r="F130" s="32">
        <f t="shared" si="26"/>
        <v>7.7174709867017049E-2</v>
      </c>
      <c r="G130" s="32">
        <f t="shared" si="27"/>
        <v>6.2167688506198783E-4</v>
      </c>
      <c r="I130" s="4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32">
        <f t="shared" ref="E131:E194" si="28" xml:space="preserve"> (2*H$10)/(-H$7+SQRT((H$7)^2+4*H$10*(LN(D131)-H$4)))</f>
        <v>261.86056822612875</v>
      </c>
      <c r="F131" s="32">
        <f t="shared" ref="F131:F140" si="29" xml:space="preserve"> E131^3*(1/SQRT(C131)-1/SQRT(B131))/((2*H$10+H$7*E131)*SQRT(11*29))</f>
        <v>7.5131285313315727E-2</v>
      </c>
      <c r="G131" s="32">
        <f xml:space="preserve"> E131^2*(1/SQRT(C131)+1/SQRT(B131))/((2*H$10+H$7*E131)*SQRT(11*29))</f>
        <v>6.0542278660302143E-4</v>
      </c>
      <c r="I131" s="4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32">
        <f t="shared" si="28"/>
        <v>261.66121971311986</v>
      </c>
      <c r="F132" s="32">
        <f t="shared" si="29"/>
        <v>7.5967392584295648E-2</v>
      </c>
      <c r="G132" s="32">
        <f t="shared" ref="G132:G140" si="30" xml:space="preserve"> E132^2*(1/SQRT(C132)+1/SQRT(B132))/((2*H$10+H$7*E132)*SQRT(11*29))</f>
        <v>6.117900660674167E-4</v>
      </c>
      <c r="I132" s="4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32">
        <f t="shared" si="28"/>
        <v>261.45492453246027</v>
      </c>
      <c r="F133" s="32">
        <f t="shared" si="29"/>
        <v>7.6677879510378064E-2</v>
      </c>
      <c r="G133" s="32">
        <f t="shared" si="30"/>
        <v>6.1768399090359274E-4</v>
      </c>
      <c r="I133" s="4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32">
        <f t="shared" si="28"/>
        <v>261.2557323525163</v>
      </c>
      <c r="F134" s="32">
        <f t="shared" si="29"/>
        <v>7.7418624600396044E-2</v>
      </c>
      <c r="G134" s="32">
        <f t="shared" si="30"/>
        <v>6.2372677974420747E-4</v>
      </c>
      <c r="I134" s="4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32">
        <f t="shared" si="28"/>
        <v>261.04356328137493</v>
      </c>
      <c r="F135" s="32">
        <f t="shared" si="29"/>
        <v>7.8141738183226714E-2</v>
      </c>
      <c r="G135" s="32">
        <f t="shared" si="30"/>
        <v>6.2986355177186315E-4</v>
      </c>
      <c r="I135" s="4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32">
        <f t="shared" si="28"/>
        <v>260.86781685751168</v>
      </c>
      <c r="F136" s="32">
        <f t="shared" si="29"/>
        <v>7.8820759894096606E-2</v>
      </c>
      <c r="G136" s="32">
        <f t="shared" si="30"/>
        <v>6.3569475005923804E-4</v>
      </c>
      <c r="I136" s="4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32">
        <f t="shared" si="28"/>
        <v>260.68295164588648</v>
      </c>
      <c r="F137" s="32">
        <f t="shared" si="29"/>
        <v>7.9665513463570634E-2</v>
      </c>
      <c r="G137" s="32">
        <f t="shared" si="30"/>
        <v>6.422411269474366E-4</v>
      </c>
      <c r="I137" s="4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32">
        <f t="shared" si="28"/>
        <v>260.50498421502323</v>
      </c>
      <c r="F138" s="32">
        <f t="shared" si="29"/>
        <v>8.0461561881422006E-2</v>
      </c>
      <c r="G138" s="32">
        <f t="shared" si="30"/>
        <v>6.485340795613075E-4</v>
      </c>
      <c r="I138" s="4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32">
        <f t="shared" si="28"/>
        <v>260.32659055558082</v>
      </c>
      <c r="F139" s="32">
        <f t="shared" si="29"/>
        <v>8.1287987894693756E-2</v>
      </c>
      <c r="G139" s="32">
        <f t="shared" si="30"/>
        <v>6.550847043880995E-4</v>
      </c>
      <c r="I139" s="4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32">
        <f t="shared" si="28"/>
        <v>260.13923569463583</v>
      </c>
      <c r="F140" s="32">
        <f t="shared" si="29"/>
        <v>8.220072962542245E-2</v>
      </c>
      <c r="G140" s="32">
        <f t="shared" si="30"/>
        <v>6.6201944209891056E-4</v>
      </c>
      <c r="I140" s="4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32">
        <f t="shared" si="28"/>
        <v>259.94631556178246</v>
      </c>
      <c r="F141" s="32">
        <f t="shared" ref="F141:F150" si="31" xml:space="preserve"> E141^3*(1/SQRT(C141)-1/SQRT(B141))/((2*H$10+H$7*E141)*SQRT(11*31))</f>
        <v>8.0284336668349637E-2</v>
      </c>
      <c r="G141" s="32">
        <f xml:space="preserve"> E141^2*(1/SQRT(C141)+1/SQRT(B141))/((2*H$10+H$7*E141)*SQRT(11*31))</f>
        <v>6.465077705461391E-4</v>
      </c>
      <c r="I141" s="4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32">
        <f t="shared" si="28"/>
        <v>259.7386805605131</v>
      </c>
      <c r="F142" s="32">
        <f t="shared" si="31"/>
        <v>8.1104486832438191E-2</v>
      </c>
      <c r="G142" s="32">
        <f t="shared" ref="G142:G150" si="32" xml:space="preserve"> E142^2*(1/SQRT(C142)+1/SQRT(B142))/((2*H$10+H$7*E142)*SQRT(11*31))</f>
        <v>6.5305127817248676E-4</v>
      </c>
      <c r="I142" s="4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32">
        <f t="shared" si="28"/>
        <v>259.54498252233486</v>
      </c>
      <c r="F143" s="32">
        <f t="shared" si="31"/>
        <v>8.1952356084130137E-2</v>
      </c>
      <c r="G143" s="32">
        <f t="shared" si="32"/>
        <v>6.5970849426948142E-4</v>
      </c>
      <c r="I143" s="4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32">
        <f t="shared" si="28"/>
        <v>259.37226549591867</v>
      </c>
      <c r="F144" s="32">
        <f t="shared" si="31"/>
        <v>8.272590555520111E-2</v>
      </c>
      <c r="G144" s="32">
        <f t="shared" si="32"/>
        <v>6.6603081370596368E-4</v>
      </c>
      <c r="I144" s="4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32">
        <f t="shared" si="28"/>
        <v>259.21595930013274</v>
      </c>
      <c r="F145" s="32">
        <f t="shared" si="31"/>
        <v>8.3599700578495556E-2</v>
      </c>
      <c r="G145" s="32">
        <f t="shared" si="32"/>
        <v>6.7276448431661899E-4</v>
      </c>
      <c r="I145" s="4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32">
        <f t="shared" si="28"/>
        <v>259.09618125782123</v>
      </c>
      <c r="F146" s="32">
        <f t="shared" si="31"/>
        <v>8.4384296072626597E-2</v>
      </c>
      <c r="G146" s="32">
        <f t="shared" si="32"/>
        <v>6.7899882576120843E-4</v>
      </c>
      <c r="I146" s="4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32">
        <f t="shared" si="28"/>
        <v>258.96699239376051</v>
      </c>
      <c r="F147" s="32">
        <f t="shared" si="31"/>
        <v>8.5216703978826594E-2</v>
      </c>
      <c r="G147" s="32">
        <f t="shared" si="32"/>
        <v>6.8548455778957244E-4</v>
      </c>
      <c r="I147" s="4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32">
        <f t="shared" si="28"/>
        <v>258.85073243421056</v>
      </c>
      <c r="F148" s="32">
        <f t="shared" si="31"/>
        <v>8.5988178340260443E-2</v>
      </c>
      <c r="G148" s="32">
        <f t="shared" si="32"/>
        <v>6.9169644737760902E-4</v>
      </c>
      <c r="I148" s="4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32">
        <f t="shared" si="28"/>
        <v>258.73090996716246</v>
      </c>
      <c r="F149" s="32">
        <f t="shared" si="31"/>
        <v>8.6699958874258271E-2</v>
      </c>
      <c r="G149" s="32">
        <f t="shared" si="32"/>
        <v>6.9783508847983604E-4</v>
      </c>
      <c r="I149" s="4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32">
        <f t="shared" si="28"/>
        <v>258.62995009467318</v>
      </c>
      <c r="F150" s="32">
        <f t="shared" si="31"/>
        <v>8.7436512407897557E-2</v>
      </c>
      <c r="G150" s="32">
        <f t="shared" si="32"/>
        <v>7.039926487188515E-4</v>
      </c>
      <c r="I150" s="4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32">
        <f t="shared" si="28"/>
        <v>258.53590530753854</v>
      </c>
      <c r="F151" s="32">
        <f t="shared" ref="F151:F160" si="33" xml:space="preserve"> E151^3*(1/SQRT(C151)-1/SQRT(B151))/((2*H$10+H$7*E151)*SQRT(11*33))</f>
        <v>8.5341255381147507E-2</v>
      </c>
      <c r="G151" s="32">
        <f xml:space="preserve"> E151^2*(1/SQRT(C151)+1/SQRT(B151))/((2*H$10+H$7*E151)*SQRT(11*33))</f>
        <v>6.8764199666714314E-4</v>
      </c>
      <c r="I151" s="4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32">
        <f t="shared" si="28"/>
        <v>258.41609711458932</v>
      </c>
      <c r="F152" s="32">
        <f t="shared" si="33"/>
        <v>8.6265004688558342E-2</v>
      </c>
      <c r="G152" s="32">
        <f t="shared" ref="G152:G160" si="34" xml:space="preserve"> E152^2*(1/SQRT(C152)+1/SQRT(B152))/((2*H$10+H$7*E152)*SQRT(11*33))</f>
        <v>6.9451244899238341E-4</v>
      </c>
      <c r="I152" s="4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32">
        <f t="shared" si="28"/>
        <v>258.28581512336007</v>
      </c>
      <c r="F153" s="32">
        <f t="shared" si="33"/>
        <v>8.7012582622272572E-2</v>
      </c>
      <c r="G153" s="32">
        <f t="shared" si="34"/>
        <v>7.0069515567597091E-4</v>
      </c>
      <c r="I153" s="4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32">
        <f t="shared" si="28"/>
        <v>258.15662640087646</v>
      </c>
      <c r="F154" s="32">
        <f t="shared" si="33"/>
        <v>8.7904123071536042E-2</v>
      </c>
      <c r="G154" s="32">
        <f t="shared" si="34"/>
        <v>7.0741391213136864E-4</v>
      </c>
      <c r="I154" s="4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32">
        <f t="shared" si="28"/>
        <v>258.02860196239305</v>
      </c>
      <c r="F155" s="32">
        <f t="shared" si="33"/>
        <v>8.8580144614025538E-2</v>
      </c>
      <c r="G155" s="32">
        <f t="shared" si="34"/>
        <v>7.1346888729267128E-4</v>
      </c>
      <c r="I155" s="4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32">
        <f t="shared" si="28"/>
        <v>257.90317217922433</v>
      </c>
      <c r="F156" s="32">
        <f t="shared" si="33"/>
        <v>8.941853183219331E-2</v>
      </c>
      <c r="G156" s="32">
        <f t="shared" si="34"/>
        <v>7.2005996158035668E-4</v>
      </c>
      <c r="I156" s="4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32">
        <f t="shared" si="28"/>
        <v>257.7507259569345</v>
      </c>
      <c r="F157" s="32">
        <f t="shared" si="33"/>
        <v>9.0485809280227369E-2</v>
      </c>
      <c r="G157" s="32">
        <f t="shared" si="34"/>
        <v>7.2779712087000744E-4</v>
      </c>
      <c r="I157" s="4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32">
        <f t="shared" si="28"/>
        <v>257.6052581041792</v>
      </c>
      <c r="F158" s="32">
        <f t="shared" si="33"/>
        <v>9.1448995741107389E-2</v>
      </c>
      <c r="G158" s="32">
        <f t="shared" si="34"/>
        <v>7.3501989491780236E-4</v>
      </c>
      <c r="I158" s="4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32">
        <f t="shared" si="28"/>
        <v>257.47620814217822</v>
      </c>
      <c r="F159" s="32">
        <f t="shared" si="33"/>
        <v>9.2280550594023444E-2</v>
      </c>
      <c r="G159" s="32">
        <f t="shared" si="34"/>
        <v>7.4179065508623665E-4</v>
      </c>
      <c r="I159" s="4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32">
        <f t="shared" si="28"/>
        <v>257.35094935838885</v>
      </c>
      <c r="F160" s="32">
        <f t="shared" si="33"/>
        <v>9.3002688538899897E-2</v>
      </c>
      <c r="G160" s="32">
        <f t="shared" si="34"/>
        <v>7.480903007361701E-4</v>
      </c>
      <c r="I160" s="4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32">
        <f t="shared" si="28"/>
        <v>257.21272820207781</v>
      </c>
      <c r="F161" s="32">
        <f t="shared" ref="F161:F170" si="35" xml:space="preserve"> E161^3*(1/SQRT(C161)-1/SQRT(B161))/((2*H$10+H$7*E161)*SQRT(11*35))</f>
        <v>9.0967241619489991E-2</v>
      </c>
      <c r="G161" s="32">
        <f xml:space="preserve"> E161^2*(1/SQRT(C161)+1/SQRT(B161))/((2*H$10+H$7*E161)*SQRT(11*35))</f>
        <v>7.3214913215525622E-4</v>
      </c>
      <c r="I161" s="4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32">
        <f t="shared" si="28"/>
        <v>257.0420103880308</v>
      </c>
      <c r="F162" s="32">
        <f t="shared" si="35"/>
        <v>9.1867474505152549E-2</v>
      </c>
      <c r="G162" s="32">
        <f t="shared" ref="G162:G170" si="36" xml:space="preserve"> E162^2*(1/SQRT(C162)+1/SQRT(B162))/((2*H$10+H$7*E162)*SQRT(11*35))</f>
        <v>7.3924211156957084E-4</v>
      </c>
      <c r="I162" s="4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32">
        <f t="shared" si="28"/>
        <v>256.8606026124275</v>
      </c>
      <c r="F163" s="32">
        <f t="shared" si="35"/>
        <v>9.2807827065333207E-2</v>
      </c>
      <c r="G163" s="32">
        <f t="shared" si="36"/>
        <v>7.466369061492256E-4</v>
      </c>
      <c r="I163" s="4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32">
        <f t="shared" si="28"/>
        <v>256.70349793291581</v>
      </c>
      <c r="F164" s="32">
        <f t="shared" si="35"/>
        <v>9.3478677476553959E-2</v>
      </c>
      <c r="G164" s="32">
        <f t="shared" si="36"/>
        <v>7.528606824133532E-4</v>
      </c>
      <c r="I164" s="4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32">
        <f t="shared" si="28"/>
        <v>256.54317322257629</v>
      </c>
      <c r="F165" s="32">
        <f t="shared" si="35"/>
        <v>9.4425566609289482E-2</v>
      </c>
      <c r="G165" s="32">
        <f t="shared" si="36"/>
        <v>7.6023682801464694E-4</v>
      </c>
      <c r="I165" s="4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32">
        <f t="shared" si="28"/>
        <v>256.36865537067729</v>
      </c>
      <c r="F166" s="32">
        <f t="shared" si="35"/>
        <v>9.5245770679958486E-2</v>
      </c>
      <c r="G166" s="32">
        <f t="shared" si="36"/>
        <v>7.6717602780299976E-4</v>
      </c>
      <c r="I166" s="4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32">
        <f t="shared" si="28"/>
        <v>256.1788325834035</v>
      </c>
      <c r="F167" s="32">
        <f t="shared" si="35"/>
        <v>9.6431497099912347E-2</v>
      </c>
      <c r="G167" s="32">
        <f t="shared" si="36"/>
        <v>7.7560809258441659E-4</v>
      </c>
      <c r="I167" s="4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32">
        <f t="shared" si="28"/>
        <v>255.99996445173031</v>
      </c>
      <c r="F168" s="32">
        <f t="shared" si="35"/>
        <v>9.7629519698283693E-2</v>
      </c>
      <c r="G168" s="32">
        <f t="shared" si="36"/>
        <v>7.840635590871121E-4</v>
      </c>
      <c r="I168" s="4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32">
        <f t="shared" si="28"/>
        <v>255.82389744550821</v>
      </c>
      <c r="F169" s="32">
        <f t="shared" si="35"/>
        <v>9.8458112324139549E-2</v>
      </c>
      <c r="G169" s="32">
        <f t="shared" si="36"/>
        <v>7.9114610754251228E-4</v>
      </c>
      <c r="I169" s="4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32">
        <f t="shared" si="28"/>
        <v>255.62996729227928</v>
      </c>
      <c r="F170" s="32">
        <f t="shared" si="35"/>
        <v>9.9382108503105082E-2</v>
      </c>
      <c r="G170" s="32">
        <f t="shared" si="36"/>
        <v>7.9875801320397372E-4</v>
      </c>
      <c r="I170" s="4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32">
        <f t="shared" si="28"/>
        <v>255.42249797448852</v>
      </c>
      <c r="F171" s="32">
        <f t="shared" ref="F171:F180" si="37" xml:space="preserve"> E171^3*(1/SQRT(C171)-1/SQRT(B171))/((2*H$10+H$7*E171)*SQRT(11*37))</f>
        <v>9.7464664786716101E-2</v>
      </c>
      <c r="G171" s="32">
        <f xml:space="preserve"> E171^2*(1/SQRT(C171)+1/SQRT(B171))/((2*H$10+H$7*E171)*SQRT(11*37))</f>
        <v>7.8360913804450226E-4</v>
      </c>
      <c r="I171" s="4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32">
        <f t="shared" si="28"/>
        <v>255.20286331872811</v>
      </c>
      <c r="F172" s="32">
        <f t="shared" si="37"/>
        <v>9.8420557164389549E-2</v>
      </c>
      <c r="G172" s="32">
        <f t="shared" ref="G172:G180" si="38" xml:space="preserve"> E172^2*(1/SQRT(C172)+1/SQRT(B172))/((2*H$10+H$7*E172)*SQRT(11*37))</f>
        <v>7.9146332428728708E-4</v>
      </c>
      <c r="I172" s="4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32">
        <f t="shared" si="28"/>
        <v>254.98491657370911</v>
      </c>
      <c r="F173" s="32">
        <f t="shared" si="37"/>
        <v>9.9323305685045798E-2</v>
      </c>
      <c r="G173" s="32">
        <f t="shared" si="38"/>
        <v>7.9912122323480073E-4</v>
      </c>
      <c r="I173" s="4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32">
        <f t="shared" si="28"/>
        <v>254.78538731534962</v>
      </c>
      <c r="F174" s="32">
        <f t="shared" si="37"/>
        <v>0.10027645801354831</v>
      </c>
      <c r="G174" s="32">
        <f t="shared" si="38"/>
        <v>8.06786477473928E-4</v>
      </c>
      <c r="I174" s="4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32">
        <f t="shared" si="28"/>
        <v>254.5460605498036</v>
      </c>
      <c r="F175" s="32">
        <f t="shared" si="37"/>
        <v>0.10119661271261453</v>
      </c>
      <c r="G175" s="32">
        <f t="shared" si="38"/>
        <v>8.1467883534910347E-4</v>
      </c>
      <c r="I175" s="4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32">
        <f t="shared" si="28"/>
        <v>254.28938485174751</v>
      </c>
      <c r="F176" s="32">
        <f t="shared" si="37"/>
        <v>0.10233805641353018</v>
      </c>
      <c r="G176" s="32">
        <f t="shared" si="38"/>
        <v>8.2343648223531048E-4</v>
      </c>
      <c r="I176" s="4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32">
        <f t="shared" si="28"/>
        <v>254.036081785839</v>
      </c>
      <c r="F177" s="32">
        <f t="shared" si="37"/>
        <v>0.10337791434478211</v>
      </c>
      <c r="G177" s="32">
        <f t="shared" si="38"/>
        <v>8.3197875238948452E-4</v>
      </c>
      <c r="I177" s="4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32">
        <f t="shared" si="28"/>
        <v>253.7526007360662</v>
      </c>
      <c r="F178" s="32">
        <f t="shared" si="37"/>
        <v>0.10469831240300001</v>
      </c>
      <c r="G178" s="32">
        <f t="shared" si="38"/>
        <v>8.4183633760062974E-4</v>
      </c>
      <c r="I178" s="4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32">
        <f t="shared" si="28"/>
        <v>253.4575219205872</v>
      </c>
      <c r="F179" s="32">
        <f t="shared" si="37"/>
        <v>0.10591148339583772</v>
      </c>
      <c r="G179" s="32">
        <f t="shared" si="38"/>
        <v>8.5146133386009351E-4</v>
      </c>
      <c r="I179" s="4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32">
        <f t="shared" si="28"/>
        <v>253.13982283188645</v>
      </c>
      <c r="F180" s="32">
        <f t="shared" si="37"/>
        <v>0.10725330417495103</v>
      </c>
      <c r="G180" s="32">
        <f t="shared" si="38"/>
        <v>8.6169599006878433E-4</v>
      </c>
      <c r="I180" s="4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32">
        <f t="shared" si="28"/>
        <v>252.80541035900691</v>
      </c>
      <c r="F181" s="32">
        <f t="shared" ref="F181:F190" si="39" xml:space="preserve"> E181^3*(1/SQRT(C181)-1/SQRT(B181))/((2*H$10+H$7*E181)*SQRT(11*39))</f>
        <v>0.1056203650930826</v>
      </c>
      <c r="G181" s="32">
        <f xml:space="preserve"> E181^2*(1/SQRT(C181)+1/SQRT(B181))/((2*H$10+H$7*E181)*SQRT(11*39))</f>
        <v>8.4862120494408246E-4</v>
      </c>
      <c r="I181" s="4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32">
        <f t="shared" si="28"/>
        <v>252.4692258135056</v>
      </c>
      <c r="F182" s="32">
        <f t="shared" si="39"/>
        <v>0.1066421754967197</v>
      </c>
      <c r="G182" s="32">
        <f t="shared" ref="G182:G190" si="40" xml:space="preserve"> E182^2*(1/SQRT(C182)+1/SQRT(B182))/((2*H$10+H$7*E182)*SQRT(11*39))</f>
        <v>8.5769569254956035E-4</v>
      </c>
      <c r="I182" s="4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32">
        <f t="shared" si="28"/>
        <v>252.13799040574352</v>
      </c>
      <c r="F183" s="32">
        <f t="shared" si="39"/>
        <v>0.10802182231849078</v>
      </c>
      <c r="G183" s="32">
        <f t="shared" si="40"/>
        <v>8.6824903843879823E-4</v>
      </c>
      <c r="I183" s="4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32">
        <f t="shared" si="28"/>
        <v>251.86116073448468</v>
      </c>
      <c r="F184" s="32">
        <f t="shared" si="39"/>
        <v>0.10912567835065201</v>
      </c>
      <c r="G184" s="32">
        <f t="shared" si="40"/>
        <v>8.7733585974807734E-4</v>
      </c>
      <c r="I184" s="4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32">
        <f t="shared" si="28"/>
        <v>251.60683315597271</v>
      </c>
      <c r="F185" s="32">
        <f t="shared" si="39"/>
        <v>0.1104366620671018</v>
      </c>
      <c r="G185" s="32">
        <f t="shared" si="40"/>
        <v>8.8723385635793126E-4</v>
      </c>
      <c r="I185" s="4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32">
        <f t="shared" si="28"/>
        <v>251.3766846957468</v>
      </c>
      <c r="F186" s="32">
        <f t="shared" si="39"/>
        <v>0.11160585345063384</v>
      </c>
      <c r="G186" s="32">
        <f t="shared" si="40"/>
        <v>8.9650231081718241E-4</v>
      </c>
      <c r="I186" s="4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32">
        <f t="shared" si="28"/>
        <v>251.1619517969078</v>
      </c>
      <c r="F187" s="32">
        <f t="shared" si="39"/>
        <v>0.11282643969878198</v>
      </c>
      <c r="G187" s="32">
        <f t="shared" si="40"/>
        <v>9.0568932174788712E-4</v>
      </c>
      <c r="I187" s="4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32">
        <f t="shared" si="28"/>
        <v>250.94687702228876</v>
      </c>
      <c r="F188" s="32">
        <f t="shared" si="39"/>
        <v>0.11388692739582698</v>
      </c>
      <c r="G188" s="32">
        <f t="shared" si="40"/>
        <v>9.1448394193605021E-4</v>
      </c>
      <c r="I188" s="4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32">
        <f t="shared" si="28"/>
        <v>250.74740120085397</v>
      </c>
      <c r="F189" s="32">
        <f t="shared" si="39"/>
        <v>0.11477629192438397</v>
      </c>
      <c r="G189" s="32">
        <f t="shared" si="40"/>
        <v>9.2270732080070126E-4</v>
      </c>
      <c r="I189" s="4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32">
        <f t="shared" si="28"/>
        <v>250.56333034971627</v>
      </c>
      <c r="F190" s="32">
        <f t="shared" si="39"/>
        <v>0.11578847008937151</v>
      </c>
      <c r="G190" s="32">
        <f t="shared" si="40"/>
        <v>9.3124234489684403E-4</v>
      </c>
      <c r="I190" s="4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32">
        <f t="shared" si="28"/>
        <v>250.40584341505073</v>
      </c>
      <c r="F191" s="32">
        <f t="shared" ref="F191:F200" si="41" xml:space="preserve"> E191^3*(1/SQRT(C191)-1/SQRT(B191))/((2*H$10+H$7*E191)*SQRT(11*41))</f>
        <v>0.11397160464439993</v>
      </c>
      <c r="G191" s="32">
        <f xml:space="preserve"> E191^2*(1/SQRT(C191)+1/SQRT(B191))/((2*H$10+H$7*E191)*SQRT(11*41))</f>
        <v>9.164779962092483E-4</v>
      </c>
      <c r="I191" s="4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32">
        <f t="shared" si="28"/>
        <v>250.2606717800933</v>
      </c>
      <c r="F192" s="32">
        <f t="shared" si="41"/>
        <v>0.11499155535866205</v>
      </c>
      <c r="G192" s="32">
        <f t="shared" ref="G192:G200" si="42" xml:space="preserve"> E192^2*(1/SQRT(C192)+1/SQRT(B192))/((2*H$10+H$7*E192)*SQRT(11*41))</f>
        <v>9.2468653380339892E-4</v>
      </c>
      <c r="I192" s="4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32">
        <f t="shared" si="28"/>
        <v>250.11247187486896</v>
      </c>
      <c r="F193" s="32">
        <f t="shared" si="41"/>
        <v>0.11601445842069658</v>
      </c>
      <c r="G193" s="32">
        <f t="shared" si="42"/>
        <v>9.3315545039431198E-4</v>
      </c>
      <c r="I193" s="4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32">
        <f t="shared" si="28"/>
        <v>249.94733501585657</v>
      </c>
      <c r="F194" s="32">
        <f t="shared" si="41"/>
        <v>0.11720585876274416</v>
      </c>
      <c r="G194" s="32">
        <f t="shared" si="42"/>
        <v>9.4221790143196864E-4</v>
      </c>
      <c r="I194" s="4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32">
        <f t="shared" ref="E195:E258" si="43" xml:space="preserve"> (2*H$10)/(-H$7+SQRT((H$7)^2+4*H$10*(LN(D195)-H$4)))</f>
        <v>249.75022895262808</v>
      </c>
      <c r="F195" s="32">
        <f t="shared" si="41"/>
        <v>0.11827135535388419</v>
      </c>
      <c r="G195" s="32">
        <f t="shared" si="42"/>
        <v>9.5136187912649194E-4</v>
      </c>
      <c r="I195" s="4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32">
        <f t="shared" si="43"/>
        <v>249.56228409226372</v>
      </c>
      <c r="F196" s="32">
        <f t="shared" si="41"/>
        <v>0.11935867217804845</v>
      </c>
      <c r="G196" s="32">
        <f t="shared" si="42"/>
        <v>9.602888817238117E-4</v>
      </c>
      <c r="I196" s="4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32">
        <f t="shared" si="43"/>
        <v>249.38363748588719</v>
      </c>
      <c r="F197" s="32">
        <f t="shared" si="41"/>
        <v>0.12046770763187503</v>
      </c>
      <c r="G197" s="32">
        <f t="shared" si="42"/>
        <v>9.6941042888114368E-4</v>
      </c>
      <c r="I197" s="4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32">
        <f t="shared" si="43"/>
        <v>249.16972327170569</v>
      </c>
      <c r="F198" s="32">
        <f t="shared" si="41"/>
        <v>0.1218545756217173</v>
      </c>
      <c r="G198" s="32">
        <f t="shared" si="42"/>
        <v>9.7981827341816932E-4</v>
      </c>
      <c r="I198" s="4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32">
        <f t="shared" si="43"/>
        <v>248.94715346077012</v>
      </c>
      <c r="F199" s="32">
        <f t="shared" si="41"/>
        <v>0.12319096331941627</v>
      </c>
      <c r="G199" s="32">
        <f t="shared" si="42"/>
        <v>9.9021912766404999E-4</v>
      </c>
      <c r="I199" s="4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32">
        <f t="shared" si="43"/>
        <v>248.75854001522382</v>
      </c>
      <c r="F200" s="32">
        <f t="shared" si="41"/>
        <v>0.12445998941020044</v>
      </c>
      <c r="G200" s="32">
        <f t="shared" si="42"/>
        <v>1.0002131570853775E-3</v>
      </c>
      <c r="I200" s="4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32">
        <f t="shared" si="43"/>
        <v>248.57016395578978</v>
      </c>
      <c r="F201" s="32">
        <f t="shared" ref="F201:F210" si="44" xml:space="preserve"> E201^3*(1/SQRT(C201)-1/SQRT(B201))/((2*H$10+H$7*E201)*SQRT(11*43))</f>
        <v>0.12240911400144938</v>
      </c>
      <c r="G201" s="32">
        <f xml:space="preserve"> E201^2*(1/SQRT(C201)+1/SQRT(B201))/((2*H$10+H$7*E201)*SQRT(11*43))</f>
        <v>9.8455376986040545E-4</v>
      </c>
      <c r="I201" s="4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32">
        <f t="shared" si="43"/>
        <v>248.38921232243322</v>
      </c>
      <c r="F202" s="32">
        <f t="shared" si="44"/>
        <v>0.12347824962037375</v>
      </c>
      <c r="G202" s="32">
        <f t="shared" ref="G202:G210" si="45" xml:space="preserve"> E202^2*(1/SQRT(C202)+1/SQRT(B202))/((2*H$10+H$7*E202)*SQRT(11*43))</f>
        <v>9.9349101732148669E-4</v>
      </c>
      <c r="I202" s="4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32">
        <f t="shared" si="43"/>
        <v>248.20105793557209</v>
      </c>
      <c r="F203" s="32">
        <f t="shared" si="44"/>
        <v>0.12496204651340352</v>
      </c>
      <c r="G203" s="32">
        <f t="shared" si="45"/>
        <v>1.0041699884372473E-3</v>
      </c>
      <c r="I203" s="4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32">
        <f t="shared" si="43"/>
        <v>248.0340048189106</v>
      </c>
      <c r="F204" s="32">
        <f t="shared" si="44"/>
        <v>0.12614248736451339</v>
      </c>
      <c r="G204" s="32">
        <f t="shared" si="45"/>
        <v>1.0136494515430344E-3</v>
      </c>
      <c r="I204" s="4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32">
        <f t="shared" si="43"/>
        <v>247.8803395129884</v>
      </c>
      <c r="F205" s="32">
        <f t="shared" si="44"/>
        <v>0.12712905512167846</v>
      </c>
      <c r="G205" s="32">
        <f t="shared" si="45"/>
        <v>1.022433743359055E-3</v>
      </c>
      <c r="I205" s="4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32">
        <f t="shared" si="43"/>
        <v>247.75184334781977</v>
      </c>
      <c r="F206" s="32">
        <f t="shared" si="44"/>
        <v>0.12817102791196733</v>
      </c>
      <c r="G206" s="32">
        <f t="shared" si="45"/>
        <v>1.0311740486773624E-3</v>
      </c>
      <c r="I206" s="4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32">
        <f t="shared" si="43"/>
        <v>247.5921517435365</v>
      </c>
      <c r="F207" s="32">
        <f t="shared" si="44"/>
        <v>0.12925400421231772</v>
      </c>
      <c r="G207" s="32">
        <f t="shared" si="45"/>
        <v>1.0403021551042731E-3</v>
      </c>
      <c r="I207" s="4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32">
        <f t="shared" si="43"/>
        <v>247.42600034604715</v>
      </c>
      <c r="F208" s="32">
        <f t="shared" si="44"/>
        <v>0.13048799663112773</v>
      </c>
      <c r="G208" s="32">
        <f t="shared" si="45"/>
        <v>1.0501063673853885E-3</v>
      </c>
      <c r="I208" s="4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32">
        <f t="shared" si="43"/>
        <v>247.3067006138341</v>
      </c>
      <c r="F209" s="32">
        <f t="shared" si="44"/>
        <v>0.1317021892862261</v>
      </c>
      <c r="G209" s="32">
        <f t="shared" si="45"/>
        <v>1.0596292529240952E-3</v>
      </c>
      <c r="I209" s="4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32">
        <f t="shared" si="43"/>
        <v>247.19293724366841</v>
      </c>
      <c r="F210" s="32">
        <f t="shared" si="44"/>
        <v>0.13286009938240212</v>
      </c>
      <c r="G210" s="32">
        <f t="shared" si="45"/>
        <v>1.0687271827194188E-3</v>
      </c>
      <c r="I210" s="4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32">
        <f t="shared" si="43"/>
        <v>247.07519285515582</v>
      </c>
      <c r="F211" s="32">
        <f t="shared" ref="F211:F220" si="46" xml:space="preserve"> E211^3*(1/SQRT(C211)-1/SQRT(B211))/((2*H$10+H$7*E211)*SQRT(11*45))</f>
        <v>0.13075307490680332</v>
      </c>
      <c r="G211" s="32">
        <f xml:space="preserve"> E211^2*(1/SQRT(C211)+1/SQRT(B211))/((2*H$10+H$7*E211)*SQRT(11*45))</f>
        <v>1.0523652375071947E-3</v>
      </c>
      <c r="I211" s="4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32">
        <f t="shared" si="43"/>
        <v>246.967167843395</v>
      </c>
      <c r="F212" s="32">
        <f t="shared" si="46"/>
        <v>0.1320993301317234</v>
      </c>
      <c r="G212" s="32">
        <f t="shared" ref="G212:G220" si="47" xml:space="preserve"> E212^2*(1/SQRT(C212)+1/SQRT(B212))/((2*H$10+H$7*E212)*SQRT(11*45))</f>
        <v>1.0623980991489161E-3</v>
      </c>
      <c r="I212" s="4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32">
        <f t="shared" si="43"/>
        <v>246.85748091451222</v>
      </c>
      <c r="F213" s="32">
        <f t="shared" si="46"/>
        <v>0.13322007549102463</v>
      </c>
      <c r="G213" s="32">
        <f t="shared" si="47"/>
        <v>1.0712012058790592E-3</v>
      </c>
      <c r="I213" s="4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32">
        <f t="shared" si="43"/>
        <v>246.76869416216948</v>
      </c>
      <c r="F214" s="32">
        <f t="shared" si="46"/>
        <v>0.13422721553432709</v>
      </c>
      <c r="G214" s="32">
        <f t="shared" si="47"/>
        <v>1.0796123287526967E-3</v>
      </c>
      <c r="I214" s="4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32">
        <f t="shared" si="43"/>
        <v>246.70226573091142</v>
      </c>
      <c r="F215" s="32">
        <f t="shared" si="46"/>
        <v>0.13534848576880507</v>
      </c>
      <c r="G215" s="32">
        <f t="shared" si="47"/>
        <v>1.0884413703058993E-3</v>
      </c>
      <c r="I215" s="4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32">
        <f t="shared" si="43"/>
        <v>246.64085569323959</v>
      </c>
      <c r="F216" s="32">
        <f t="shared" si="46"/>
        <v>0.13628825279769796</v>
      </c>
      <c r="G216" s="32">
        <f t="shared" si="47"/>
        <v>1.0963287227704435E-3</v>
      </c>
      <c r="I216" s="4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32">
        <f t="shared" si="43"/>
        <v>246.57699372225525</v>
      </c>
      <c r="F217" s="32">
        <f t="shared" si="46"/>
        <v>0.13723320483133872</v>
      </c>
      <c r="G217" s="32">
        <f t="shared" si="47"/>
        <v>1.1044651136372062E-3</v>
      </c>
      <c r="I217" s="4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32">
        <f t="shared" si="43"/>
        <v>246.53860675765935</v>
      </c>
      <c r="F218" s="32">
        <f t="shared" si="46"/>
        <v>0.13825618502842646</v>
      </c>
      <c r="G218" s="32">
        <f t="shared" si="47"/>
        <v>1.1125276366546904E-3</v>
      </c>
      <c r="I218" s="4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32">
        <f t="shared" si="43"/>
        <v>246.52563454813583</v>
      </c>
      <c r="F219" s="32">
        <f t="shared" si="46"/>
        <v>0.13917576321881489</v>
      </c>
      <c r="G219" s="32">
        <f t="shared" si="47"/>
        <v>1.1200578292951014E-3</v>
      </c>
      <c r="I219" s="4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32">
        <f t="shared" si="43"/>
        <v>246.5165210347065</v>
      </c>
      <c r="F220" s="32">
        <f t="shared" si="46"/>
        <v>0.13998777833299311</v>
      </c>
      <c r="G220" s="32">
        <f t="shared" si="47"/>
        <v>1.1268550643907735E-3</v>
      </c>
      <c r="I220" s="4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32">
        <f t="shared" si="43"/>
        <v>246.51953522486522</v>
      </c>
      <c r="F221" s="32">
        <f t="shared" ref="F221:F230" si="48" xml:space="preserve"> E221^3*(1/SQRT(C221)-1/SQRT(B221))/((2*H$10+H$7*E221)*SQRT(11*47))</f>
        <v>0.13788877583046644</v>
      </c>
      <c r="G221" s="32">
        <f xml:space="preserve"> E221^2*(1/SQRT(C221)+1/SQRT(B221))/((2*H$10+H$7*E221)*SQRT(11*47))</f>
        <v>1.109440899720952E-3</v>
      </c>
      <c r="I221" s="4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32">
        <f t="shared" si="43"/>
        <v>246.52110857108013</v>
      </c>
      <c r="F222" s="32">
        <f t="shared" si="48"/>
        <v>0.13880170163042022</v>
      </c>
      <c r="G222" s="32">
        <f t="shared" ref="G222:G230" si="49" xml:space="preserve"> E222^2*(1/SQRT(C222)+1/SQRT(B222))/((2*H$10+H$7*E222)*SQRT(11*47))</f>
        <v>1.1167582623132582E-3</v>
      </c>
      <c r="I222" s="4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32">
        <f t="shared" si="43"/>
        <v>246.51309634292861</v>
      </c>
      <c r="F223" s="32">
        <f t="shared" si="48"/>
        <v>0.13971684987429478</v>
      </c>
      <c r="G223" s="32">
        <f t="shared" si="49"/>
        <v>1.1239842689391118E-3</v>
      </c>
      <c r="I223" s="4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32">
        <f t="shared" si="43"/>
        <v>246.4778667698765</v>
      </c>
      <c r="F224" s="32">
        <f t="shared" si="48"/>
        <v>0.14059277498202824</v>
      </c>
      <c r="G224" s="32">
        <f t="shared" si="49"/>
        <v>1.1316312795853301E-3</v>
      </c>
      <c r="I224" s="4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32">
        <f t="shared" si="43"/>
        <v>246.40765326539668</v>
      </c>
      <c r="F225" s="32">
        <f t="shared" si="48"/>
        <v>0.14161836458806673</v>
      </c>
      <c r="G225" s="32">
        <f t="shared" si="49"/>
        <v>1.1403092548176029E-3</v>
      </c>
      <c r="I225" s="4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32">
        <f t="shared" si="43"/>
        <v>246.30255049923807</v>
      </c>
      <c r="F226" s="32">
        <f t="shared" si="48"/>
        <v>0.14265636210218954</v>
      </c>
      <c r="G226" s="32">
        <f t="shared" si="49"/>
        <v>1.1492113385298984E-3</v>
      </c>
      <c r="I226" s="4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32">
        <f t="shared" si="43"/>
        <v>246.23184691318826</v>
      </c>
      <c r="F227" s="32">
        <f t="shared" si="48"/>
        <v>0.143647829742613</v>
      </c>
      <c r="G227" s="32">
        <f t="shared" si="49"/>
        <v>1.1575235696363398E-3</v>
      </c>
      <c r="I227" s="4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32">
        <f t="shared" si="43"/>
        <v>246.12260093979481</v>
      </c>
      <c r="F228" s="32">
        <f t="shared" si="48"/>
        <v>0.14470037020866461</v>
      </c>
      <c r="G228" s="32">
        <f t="shared" si="49"/>
        <v>1.1663338338345917E-3</v>
      </c>
      <c r="I228" s="4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32">
        <f t="shared" si="43"/>
        <v>245.99365334711922</v>
      </c>
      <c r="F229" s="32">
        <f t="shared" si="48"/>
        <v>0.14610260100358824</v>
      </c>
      <c r="G229" s="32">
        <f t="shared" si="49"/>
        <v>1.1766009684668114E-3</v>
      </c>
      <c r="I229" s="4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32">
        <f t="shared" si="43"/>
        <v>245.84770379300764</v>
      </c>
      <c r="F230" s="32">
        <f t="shared" si="48"/>
        <v>0.1476311823338437</v>
      </c>
      <c r="G230" s="32">
        <f t="shared" si="49"/>
        <v>1.1880273186270932E-3</v>
      </c>
      <c r="I230" s="4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39">
        <f t="shared" si="43"/>
        <v>245.69856440888617</v>
      </c>
      <c r="F231" s="39">
        <f t="shared" ref="F231:F240" si="50" xml:space="preserve"> E231^3*(1/SQRT(C231)-1/SQRT(B231))/((2*H$10+H$7*E231)*SQRT(11*49))</f>
        <v>0.14595529865291443</v>
      </c>
      <c r="G231" s="39">
        <f xml:space="preserve"> E231^2*(1/SQRT(C231)+1/SQRT(B231))/((2*H$10+H$7*E231)*SQRT(11*49))</f>
        <v>1.173848638286272E-3</v>
      </c>
      <c r="H231" s="30"/>
      <c r="I231" s="46"/>
      <c r="J231" s="47"/>
      <c r="K231" s="25"/>
      <c r="L231" s="25"/>
      <c r="M231" s="22"/>
      <c r="N231" s="22"/>
      <c r="P231" s="33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32">
        <f t="shared" si="43"/>
        <v>245.52768452948172</v>
      </c>
      <c r="F232" s="32">
        <f t="shared" si="50"/>
        <v>0.14683446719859081</v>
      </c>
      <c r="G232" s="32">
        <f t="shared" ref="G232:G240" si="51" xml:space="preserve"> E232^2*(1/SQRT(C232)+1/SQRT(B232))/((2*H$10+H$7*E232)*SQRT(11*49))</f>
        <v>1.182829650017194E-3</v>
      </c>
      <c r="I232" s="4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32">
        <f t="shared" si="43"/>
        <v>245.34307544465005</v>
      </c>
      <c r="F233" s="32">
        <f t="shared" si="50"/>
        <v>0.14846691645651172</v>
      </c>
      <c r="G233" s="32">
        <f t="shared" si="51"/>
        <v>1.1950254382878983E-3</v>
      </c>
      <c r="I233" s="4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32">
        <f t="shared" si="43"/>
        <v>245.16936485551287</v>
      </c>
      <c r="F234" s="32">
        <f t="shared" si="50"/>
        <v>0.14988405913515238</v>
      </c>
      <c r="G234" s="32">
        <f t="shared" si="51"/>
        <v>1.2061635509204407E-3</v>
      </c>
      <c r="I234" s="4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32">
        <f t="shared" si="43"/>
        <v>245.02969950675069</v>
      </c>
      <c r="F235" s="32">
        <f t="shared" si="50"/>
        <v>0.15108821182342336</v>
      </c>
      <c r="G235" s="32">
        <f t="shared" si="51"/>
        <v>1.2161902319589829E-3</v>
      </c>
      <c r="I235" s="4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32">
        <f t="shared" si="43"/>
        <v>244.90490889132053</v>
      </c>
      <c r="F236" s="32">
        <f t="shared" si="50"/>
        <v>0.152169267974857</v>
      </c>
      <c r="G236" s="32">
        <f t="shared" si="51"/>
        <v>1.2254634192668268E-3</v>
      </c>
      <c r="I236" s="4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32">
        <f t="shared" si="43"/>
        <v>244.78385788096028</v>
      </c>
      <c r="F237" s="32">
        <f t="shared" si="50"/>
        <v>0.15346922577254263</v>
      </c>
      <c r="G237" s="32">
        <f t="shared" si="51"/>
        <v>1.2355407317207489E-3</v>
      </c>
      <c r="I237" s="4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32">
        <f t="shared" si="43"/>
        <v>244.63244440144024</v>
      </c>
      <c r="F238" s="32">
        <f t="shared" si="50"/>
        <v>0.15476689476849603</v>
      </c>
      <c r="G238" s="32">
        <f t="shared" si="51"/>
        <v>1.2460779263627072E-3</v>
      </c>
      <c r="I238" s="4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32">
        <f t="shared" si="43"/>
        <v>244.50933117543198</v>
      </c>
      <c r="F239" s="32">
        <f t="shared" si="50"/>
        <v>0.15580640130443726</v>
      </c>
      <c r="G239" s="32">
        <f t="shared" si="51"/>
        <v>1.2554165081666247E-3</v>
      </c>
      <c r="I239" s="4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32">
        <f t="shared" si="43"/>
        <v>244.40857024307786</v>
      </c>
      <c r="F240" s="32">
        <f t="shared" si="50"/>
        <v>0.15684260564349667</v>
      </c>
      <c r="G240" s="32">
        <f t="shared" si="51"/>
        <v>1.2642483358590311E-3</v>
      </c>
      <c r="I240" s="4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32">
        <f t="shared" si="43"/>
        <v>244.32797658884667</v>
      </c>
      <c r="F241" s="32">
        <f t="shared" ref="F241:F250" si="52" xml:space="preserve"> E241^3*(1/SQRT(C241)-1/SQRT(B241))/((2*H$10+H$7*E241)*SQRT(11*51))</f>
        <v>0.15494633261844273</v>
      </c>
      <c r="G241" s="32">
        <f xml:space="preserve"> E241^2*(1/SQRT(C241)+1/SQRT(B241))/((2*H$10+H$7*E241)*SQRT(11*51))</f>
        <v>1.2484705974026213E-3</v>
      </c>
      <c r="I241" s="4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32">
        <f t="shared" si="43"/>
        <v>244.22240601503327</v>
      </c>
      <c r="F242" s="32">
        <f t="shared" si="52"/>
        <v>0.15630992736306468</v>
      </c>
      <c r="G242" s="32">
        <f t="shared" ref="G242:G250" si="53" xml:space="preserve"> E242^2*(1/SQRT(C242)+1/SQRT(B242))/((2*H$10+H$7*E242)*SQRT(11*51))</f>
        <v>1.2587102789050155E-3</v>
      </c>
      <c r="I242" s="4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32">
        <f t="shared" si="43"/>
        <v>244.11482157021047</v>
      </c>
      <c r="F243" s="32">
        <f t="shared" si="52"/>
        <v>0.15759203595431015</v>
      </c>
      <c r="G243" s="32">
        <f t="shared" si="53"/>
        <v>1.2692331036421663E-3</v>
      </c>
      <c r="I243" s="4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32">
        <f t="shared" si="43"/>
        <v>244.01815429730755</v>
      </c>
      <c r="F244" s="32">
        <f t="shared" si="52"/>
        <v>0.15883540393811421</v>
      </c>
      <c r="G244" s="32">
        <f t="shared" si="53"/>
        <v>1.2792239570506684E-3</v>
      </c>
      <c r="I244" s="4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32">
        <f t="shared" si="43"/>
        <v>243.90755051702078</v>
      </c>
      <c r="F245" s="32">
        <f t="shared" si="52"/>
        <v>0.16002397107857119</v>
      </c>
      <c r="G245" s="32">
        <f t="shared" si="53"/>
        <v>1.2893227522282507E-3</v>
      </c>
      <c r="I245" s="4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32">
        <f t="shared" si="43"/>
        <v>243.78386019710319</v>
      </c>
      <c r="F246" s="32">
        <f t="shared" si="52"/>
        <v>0.16109229575351111</v>
      </c>
      <c r="G246" s="32">
        <f t="shared" si="53"/>
        <v>1.2992325797827526E-3</v>
      </c>
      <c r="I246" s="4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32">
        <f t="shared" si="43"/>
        <v>243.65208891290609</v>
      </c>
      <c r="F247" s="32">
        <f t="shared" si="52"/>
        <v>0.1626411406114702</v>
      </c>
      <c r="G247" s="32">
        <f t="shared" si="53"/>
        <v>1.3111043967600742E-3</v>
      </c>
      <c r="I247" s="4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32">
        <f t="shared" si="43"/>
        <v>243.48377807166085</v>
      </c>
      <c r="F248" s="32">
        <f t="shared" si="52"/>
        <v>0.16417061547619133</v>
      </c>
      <c r="G248" s="32">
        <f t="shared" si="53"/>
        <v>1.3231908264537656E-3</v>
      </c>
      <c r="I248" s="4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32">
        <f t="shared" si="43"/>
        <v>243.33137574725225</v>
      </c>
      <c r="F249" s="32">
        <f t="shared" si="52"/>
        <v>0.16549880110241982</v>
      </c>
      <c r="G249" s="32">
        <f t="shared" si="53"/>
        <v>1.3345767914335269E-3</v>
      </c>
      <c r="I249" s="4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32">
        <f t="shared" si="43"/>
        <v>243.15754316272898</v>
      </c>
      <c r="F250" s="32">
        <f t="shared" si="52"/>
        <v>0.16694636233934046</v>
      </c>
      <c r="G250" s="32">
        <f t="shared" si="53"/>
        <v>1.3468433328828826E-3</v>
      </c>
      <c r="I250" s="4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32">
        <f t="shared" si="43"/>
        <v>242.97167625585826</v>
      </c>
      <c r="F251" s="32">
        <f t="shared" ref="F251:F260" si="54" xml:space="preserve"> E251^3*(1/SQRT(C251)-1/SQRT(B251))/((2*H$10+H$7*E251)*SQRT(11*53))</f>
        <v>0.1651115023215235</v>
      </c>
      <c r="G251" s="32">
        <f xml:space="preserve"> E251^2*(1/SQRT(C251)+1/SQRT(B251))/((2*H$10+H$7*E251)*SQRT(11*53))</f>
        <v>1.3323475467206781E-3</v>
      </c>
      <c r="I251" s="4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32">
        <f t="shared" si="43"/>
        <v>242.76728955252284</v>
      </c>
      <c r="F252" s="32">
        <f t="shared" si="54"/>
        <v>0.16674798587602835</v>
      </c>
      <c r="G252" s="32">
        <f t="shared" ref="G252:G260" si="55" xml:space="preserve"> E252^2*(1/SQRT(C252)+1/SQRT(B252))/((2*H$10+H$7*E252)*SQRT(11*53))</f>
        <v>1.3453140329071141E-3</v>
      </c>
      <c r="I252" s="4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32">
        <f t="shared" si="43"/>
        <v>242.58879360928617</v>
      </c>
      <c r="F253" s="32">
        <f t="shared" si="54"/>
        <v>0.16877670283802526</v>
      </c>
      <c r="G253" s="32">
        <f t="shared" si="55"/>
        <v>1.3594274657671287E-3</v>
      </c>
      <c r="I253" s="4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32">
        <f t="shared" si="43"/>
        <v>242.41968386205571</v>
      </c>
      <c r="F254" s="32">
        <f t="shared" si="54"/>
        <v>0.16995605009148065</v>
      </c>
      <c r="G254" s="32">
        <f t="shared" si="55"/>
        <v>1.3703286563113335E-3</v>
      </c>
      <c r="I254" s="4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32">
        <f t="shared" si="43"/>
        <v>242.22469018162704</v>
      </c>
      <c r="F255" s="32">
        <f t="shared" si="54"/>
        <v>0.17171643373090989</v>
      </c>
      <c r="G255" s="32">
        <f t="shared" si="55"/>
        <v>1.3839551895553652E-3</v>
      </c>
      <c r="I255" s="4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32">
        <f t="shared" si="43"/>
        <v>242.01916332279438</v>
      </c>
      <c r="F256" s="32">
        <f t="shared" si="54"/>
        <v>0.17317611552799236</v>
      </c>
      <c r="G256" s="32">
        <f t="shared" si="55"/>
        <v>1.3962093959884567E-3</v>
      </c>
      <c r="I256" s="4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32">
        <f t="shared" si="43"/>
        <v>241.79945393843869</v>
      </c>
      <c r="F257" s="32">
        <f t="shared" si="54"/>
        <v>0.1746858068937347</v>
      </c>
      <c r="G257" s="32">
        <f t="shared" si="55"/>
        <v>1.409352971055529E-3</v>
      </c>
      <c r="I257" s="4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32">
        <f t="shared" si="43"/>
        <v>241.58684915792557</v>
      </c>
      <c r="F258" s="32">
        <f t="shared" si="54"/>
        <v>0.17617209444263493</v>
      </c>
      <c r="G258" s="32">
        <f t="shared" si="55"/>
        <v>1.4225858425868979E-3</v>
      </c>
      <c r="I258" s="4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32">
        <f t="shared" ref="E259:E322" si="56" xml:space="preserve"> (2*H$10)/(-H$7+SQRT((H$7)^2+4*H$10*(LN(D259)-H$4)))</f>
        <v>241.41808397899896</v>
      </c>
      <c r="F259" s="32">
        <f t="shared" si="54"/>
        <v>0.17772883840553325</v>
      </c>
      <c r="G259" s="32">
        <f t="shared" si="55"/>
        <v>1.4354470045205548E-3</v>
      </c>
      <c r="I259" s="4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32">
        <f t="shared" si="56"/>
        <v>241.21026993439716</v>
      </c>
      <c r="F260" s="32">
        <f t="shared" si="54"/>
        <v>0.17949576080411345</v>
      </c>
      <c r="G260" s="32">
        <f t="shared" si="55"/>
        <v>1.4493979309579904E-3</v>
      </c>
      <c r="I260" s="4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32">
        <f t="shared" si="56"/>
        <v>240.99318289443772</v>
      </c>
      <c r="F261" s="32">
        <f t="shared" ref="F261:F270" si="57" xml:space="preserve"> E261^3*(1/SQRT(C261)-1/SQRT(B261))/((2*H$10+H$7*E261)*SQRT(11*55))</f>
        <v>0.17774349667784342</v>
      </c>
      <c r="G261" s="32">
        <f xml:space="preserve"> E261^2*(1/SQRT(C261)+1/SQRT(B261))/((2*H$10+H$7*E261)*SQRT(11*55))</f>
        <v>1.4355972105818151E-3</v>
      </c>
      <c r="I261" s="4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32">
        <f t="shared" si="56"/>
        <v>240.76128762959294</v>
      </c>
      <c r="F262" s="32">
        <f t="shared" si="57"/>
        <v>0.17955630355373567</v>
      </c>
      <c r="G262" s="32">
        <f t="shared" ref="G262:G270" si="58" xml:space="preserve"> E262^2*(1/SQRT(C262)+1/SQRT(B262))/((2*H$10+H$7*E262)*SQRT(11*55))</f>
        <v>1.4501237730390451E-3</v>
      </c>
      <c r="I262" s="4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32">
        <f t="shared" si="56"/>
        <v>240.51754458675654</v>
      </c>
      <c r="F263" s="32">
        <f t="shared" si="57"/>
        <v>0.18135666816493817</v>
      </c>
      <c r="G263" s="32">
        <f t="shared" si="58"/>
        <v>1.4650944826951986E-3</v>
      </c>
      <c r="I263" s="4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32">
        <f t="shared" si="56"/>
        <v>240.23270490085733</v>
      </c>
      <c r="F264" s="32">
        <f t="shared" si="57"/>
        <v>0.18322406016215839</v>
      </c>
      <c r="G264" s="32">
        <f t="shared" si="58"/>
        <v>1.4809007968819544E-3</v>
      </c>
      <c r="I264" s="4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32">
        <f t="shared" si="56"/>
        <v>239.93396692572998</v>
      </c>
      <c r="F265" s="32">
        <f t="shared" si="57"/>
        <v>0.18528647373064761</v>
      </c>
      <c r="G265" s="32">
        <f t="shared" si="58"/>
        <v>1.4977594171142518E-3</v>
      </c>
      <c r="I265" s="4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32">
        <f t="shared" si="56"/>
        <v>239.66668821317361</v>
      </c>
      <c r="F266" s="32">
        <f t="shared" si="57"/>
        <v>0.18751996194265244</v>
      </c>
      <c r="G266" s="32">
        <f t="shared" si="58"/>
        <v>1.5152153439129032E-3</v>
      </c>
      <c r="I266" s="4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32">
        <f t="shared" si="56"/>
        <v>239.42261911366174</v>
      </c>
      <c r="F267" s="32">
        <f t="shared" si="57"/>
        <v>0.18950732490493236</v>
      </c>
      <c r="G267" s="32">
        <f t="shared" si="58"/>
        <v>1.5312785354049891E-3</v>
      </c>
      <c r="I267" s="4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32">
        <f t="shared" si="56"/>
        <v>239.18458533283678</v>
      </c>
      <c r="F268" s="32">
        <f t="shared" si="57"/>
        <v>0.19135280609718916</v>
      </c>
      <c r="G268" s="32">
        <f t="shared" si="58"/>
        <v>1.5467445926932652E-3</v>
      </c>
      <c r="I268" s="4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32">
        <f t="shared" si="56"/>
        <v>238.93659438207916</v>
      </c>
      <c r="F269" s="32">
        <f t="shared" si="57"/>
        <v>0.19362371771706335</v>
      </c>
      <c r="G269" s="32">
        <f t="shared" si="58"/>
        <v>1.5644047992411558E-3</v>
      </c>
      <c r="I269" s="4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32">
        <f t="shared" si="56"/>
        <v>238.68872392947981</v>
      </c>
      <c r="F270" s="32">
        <f t="shared" si="57"/>
        <v>0.19575150568141725</v>
      </c>
      <c r="G270" s="32">
        <f t="shared" si="58"/>
        <v>1.5817097557206865E-3</v>
      </c>
      <c r="I270" s="4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32">
        <f t="shared" si="56"/>
        <v>238.42435143171207</v>
      </c>
      <c r="F271" s="32">
        <f t="shared" ref="F271:F280" si="59" xml:space="preserve"> E271^3*(1/SQRT(C271)-1/SQRT(B271))/((2*H$10+H$7*E271)*SQRT(11*57))</f>
        <v>0.19383718463869343</v>
      </c>
      <c r="G271" s="32">
        <f xml:space="preserve"> E271^2*(1/SQRT(C271)+1/SQRT(B271))/((2*H$10+H$7*E271)*SQRT(11*57))</f>
        <v>1.5681262582609096E-3</v>
      </c>
      <c r="I271" s="4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32">
        <f t="shared" si="56"/>
        <v>238.16708463898215</v>
      </c>
      <c r="F272" s="32">
        <f t="shared" si="59"/>
        <v>0.19545055188317567</v>
      </c>
      <c r="G272" s="32">
        <f t="shared" ref="G272:G280" si="60" xml:space="preserve"> E272^2*(1/SQRT(C272)+1/SQRT(B272))/((2*H$10+H$7*E272)*SQRT(11*57))</f>
        <v>1.5832055360697488E-3</v>
      </c>
      <c r="I272" s="4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32">
        <f t="shared" si="56"/>
        <v>237.93536864347851</v>
      </c>
      <c r="F273" s="32">
        <f t="shared" si="59"/>
        <v>0.19745135013668119</v>
      </c>
      <c r="G273" s="32">
        <f t="shared" si="60"/>
        <v>1.5997173540713953E-3</v>
      </c>
      <c r="I273" s="4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32">
        <f t="shared" si="56"/>
        <v>237.70162057730064</v>
      </c>
      <c r="F274" s="32">
        <f t="shared" si="59"/>
        <v>0.19958308765340016</v>
      </c>
      <c r="G274" s="32">
        <f t="shared" si="60"/>
        <v>1.6168959930081205E-3</v>
      </c>
      <c r="I274" s="4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32">
        <f t="shared" si="56"/>
        <v>237.5066604900147</v>
      </c>
      <c r="F275" s="32">
        <f t="shared" si="59"/>
        <v>0.20151820139619175</v>
      </c>
      <c r="G275" s="32">
        <f t="shared" si="60"/>
        <v>1.6328321009124699E-3</v>
      </c>
      <c r="I275" s="4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32">
        <f t="shared" si="56"/>
        <v>237.37423075676591</v>
      </c>
      <c r="F276" s="32">
        <f t="shared" si="59"/>
        <v>0.20364480684495262</v>
      </c>
      <c r="G276" s="32">
        <f t="shared" si="60"/>
        <v>1.6482677109167089E-3</v>
      </c>
      <c r="I276" s="4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32">
        <f t="shared" si="56"/>
        <v>237.23498579877273</v>
      </c>
      <c r="F277" s="32">
        <f t="shared" si="59"/>
        <v>0.20566840582802812</v>
      </c>
      <c r="G277" s="32">
        <f t="shared" si="60"/>
        <v>1.6636366779403733E-3</v>
      </c>
      <c r="I277" s="4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32">
        <f t="shared" si="56"/>
        <v>237.11161634185964</v>
      </c>
      <c r="F278" s="32">
        <f t="shared" si="59"/>
        <v>0.20725543623738771</v>
      </c>
      <c r="G278" s="32">
        <f t="shared" si="60"/>
        <v>1.67720607364957E-3</v>
      </c>
      <c r="I278" s="4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32">
        <f t="shared" si="56"/>
        <v>237.02016227744235</v>
      </c>
      <c r="F279" s="32">
        <f t="shared" si="59"/>
        <v>0.20910735944868383</v>
      </c>
      <c r="G279" s="32">
        <f t="shared" si="60"/>
        <v>1.691697537061038E-3</v>
      </c>
      <c r="I279" s="4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32">
        <f t="shared" si="56"/>
        <v>236.96279374948406</v>
      </c>
      <c r="F280" s="32">
        <f t="shared" si="59"/>
        <v>0.21042867325766823</v>
      </c>
      <c r="G280" s="32">
        <f t="shared" si="60"/>
        <v>1.7026521437108926E-3</v>
      </c>
      <c r="I280" s="4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32">
        <f t="shared" si="56"/>
        <v>236.89363495464571</v>
      </c>
      <c r="F281" s="32">
        <f t="shared" ref="F281:F290" si="61" xml:space="preserve"> E281^3*(1/SQRT(C281)-1/SQRT(B281))/((2*H$10+H$7*E281)*SQRT(11*59))</f>
        <v>0.20758553550297135</v>
      </c>
      <c r="G281" s="32">
        <f xml:space="preserve"> E281^2*(1/SQRT(C281)+1/SQRT(B281))/((2*H$10+H$7*E281)*SQRT(11*59))</f>
        <v>1.6822019688666669E-3</v>
      </c>
      <c r="I281" s="4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32">
        <f t="shared" si="56"/>
        <v>236.86088836547808</v>
      </c>
      <c r="F282" s="32">
        <f t="shared" si="61"/>
        <v>0.20894491640373916</v>
      </c>
      <c r="G282" s="32">
        <f t="shared" ref="G282:G290" si="62" xml:space="preserve"> E282^2*(1/SQRT(C282)+1/SQRT(B282))/((2*H$10+H$7*E282)*SQRT(11*59))</f>
        <v>1.6932108679393893E-3</v>
      </c>
      <c r="I282" s="4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32">
        <f t="shared" si="56"/>
        <v>236.86662991659838</v>
      </c>
      <c r="F283" s="32">
        <f t="shared" si="61"/>
        <v>0.2098054670704538</v>
      </c>
      <c r="G283" s="32">
        <f t="shared" si="62"/>
        <v>1.7014205599273134E-3</v>
      </c>
      <c r="I283" s="4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32">
        <f t="shared" si="56"/>
        <v>236.86035070863502</v>
      </c>
      <c r="F284" s="32">
        <f t="shared" si="61"/>
        <v>0.21090060542965464</v>
      </c>
      <c r="G284" s="32">
        <f t="shared" si="62"/>
        <v>1.7109342555067452E-3</v>
      </c>
      <c r="I284" s="4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32">
        <f t="shared" si="56"/>
        <v>236.8859420588536</v>
      </c>
      <c r="F285" s="32">
        <f t="shared" si="61"/>
        <v>0.21188307570671516</v>
      </c>
      <c r="G285" s="32">
        <f t="shared" si="62"/>
        <v>1.7189957686272086E-3</v>
      </c>
      <c r="I285" s="4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32">
        <f t="shared" si="56"/>
        <v>236.8886230589207</v>
      </c>
      <c r="F286" s="32">
        <f t="shared" si="61"/>
        <v>0.21350143795704482</v>
      </c>
      <c r="G286" s="32">
        <f t="shared" si="62"/>
        <v>1.7302625817758742E-3</v>
      </c>
      <c r="I286" s="4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32">
        <f t="shared" si="56"/>
        <v>236.83201766124913</v>
      </c>
      <c r="F287" s="32">
        <f t="shared" si="61"/>
        <v>0.21490061569731775</v>
      </c>
      <c r="G287" s="32">
        <f t="shared" si="62"/>
        <v>1.7413719859989919E-3</v>
      </c>
      <c r="I287" s="4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32">
        <f t="shared" si="56"/>
        <v>236.76650487081642</v>
      </c>
      <c r="F288" s="32">
        <f t="shared" si="61"/>
        <v>0.21623558306195836</v>
      </c>
      <c r="G288" s="32">
        <f t="shared" si="62"/>
        <v>1.7529231771940313E-3</v>
      </c>
      <c r="I288" s="4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32">
        <f t="shared" si="56"/>
        <v>236.67265386385196</v>
      </c>
      <c r="F289" s="32">
        <f t="shared" si="61"/>
        <v>0.21789819717946257</v>
      </c>
      <c r="G289" s="32">
        <f t="shared" si="62"/>
        <v>1.7662191126936466E-3</v>
      </c>
      <c r="I289" s="4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32">
        <f t="shared" si="56"/>
        <v>236.53479677316685</v>
      </c>
      <c r="F290" s="32">
        <f t="shared" si="61"/>
        <v>0.21936999606273452</v>
      </c>
      <c r="G290" s="32">
        <f t="shared" si="62"/>
        <v>1.7799385220407425E-3</v>
      </c>
      <c r="I290" s="4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32">
        <f t="shared" si="56"/>
        <v>236.35164418123981</v>
      </c>
      <c r="F291" s="32">
        <f t="shared" ref="F291:F300" si="63" xml:space="preserve"> E291^3*(1/SQRT(C291)-1/SQRT(B291))/((2*H$10+H$7*E291)*SQRT(11*61))</f>
        <v>0.21766364176703928</v>
      </c>
      <c r="G291" s="32">
        <f xml:space="preserve"> E291^2*(1/SQRT(C291)+1/SQRT(B291))/((2*H$10+H$7*E291)*SQRT(11*61))</f>
        <v>1.7659101059425367E-3</v>
      </c>
      <c r="I291" s="4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32">
        <f t="shared" si="56"/>
        <v>236.2054709860177</v>
      </c>
      <c r="F292" s="32">
        <f t="shared" si="63"/>
        <v>0.21972430971711651</v>
      </c>
      <c r="G292" s="32">
        <f t="shared" ref="G292:G300" si="64" xml:space="preserve"> E292^2*(1/SQRT(C292)+1/SQRT(B292))/((2*H$10+H$7*E292)*SQRT(11*61))</f>
        <v>1.7822723952131232E-3</v>
      </c>
      <c r="I292" s="4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32">
        <f t="shared" si="56"/>
        <v>236.04068508445144</v>
      </c>
      <c r="F293" s="32">
        <f t="shared" si="63"/>
        <v>0.22161553570173281</v>
      </c>
      <c r="G293" s="32">
        <f t="shared" si="64"/>
        <v>1.7980651534836424E-3</v>
      </c>
      <c r="I293" s="4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32">
        <f t="shared" si="56"/>
        <v>235.87363760048547</v>
      </c>
      <c r="F294" s="32">
        <f t="shared" si="63"/>
        <v>0.22351846073740564</v>
      </c>
      <c r="G294" s="32">
        <f t="shared" si="64"/>
        <v>1.8143740326004873E-3</v>
      </c>
      <c r="I294" s="4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32">
        <f t="shared" si="56"/>
        <v>235.71717710692872</v>
      </c>
      <c r="F295" s="32">
        <f t="shared" si="63"/>
        <v>0.22576757935939409</v>
      </c>
      <c r="G295" s="32">
        <f t="shared" si="64"/>
        <v>1.8317146284759194E-3</v>
      </c>
      <c r="I295" s="4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39">
        <f t="shared" si="56"/>
        <v>235.54871753707121</v>
      </c>
      <c r="F296" s="39">
        <f t="shared" si="63"/>
        <v>0.22810199144288099</v>
      </c>
      <c r="G296" s="39">
        <f t="shared" si="64"/>
        <v>1.8494307593049679E-3</v>
      </c>
      <c r="H296" s="30"/>
      <c r="I296" s="46"/>
      <c r="J296" s="47"/>
      <c r="K296" s="25"/>
      <c r="L296" s="25"/>
      <c r="M296" s="22"/>
      <c r="N296" s="22"/>
      <c r="P296" s="33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32">
        <f t="shared" si="56"/>
        <v>235.3706734115309</v>
      </c>
      <c r="F297" s="32">
        <f t="shared" si="63"/>
        <v>0.22973434192523354</v>
      </c>
      <c r="G297" s="32">
        <f t="shared" si="64"/>
        <v>1.8644779975894861E-3</v>
      </c>
      <c r="I297" s="4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32">
        <f t="shared" si="56"/>
        <v>235.21110293746727</v>
      </c>
      <c r="F298" s="32">
        <f t="shared" si="63"/>
        <v>0.23203837418818479</v>
      </c>
      <c r="G298" s="32">
        <f t="shared" si="64"/>
        <v>1.8825962325305344E-3</v>
      </c>
      <c r="I298" s="4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32">
        <f t="shared" si="56"/>
        <v>235.06896819107661</v>
      </c>
      <c r="F299" s="32">
        <f t="shared" si="63"/>
        <v>0.23356581503178583</v>
      </c>
      <c r="G299" s="32">
        <f t="shared" si="64"/>
        <v>1.8962595954420743E-3</v>
      </c>
      <c r="I299" s="4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32">
        <f t="shared" si="56"/>
        <v>234.91180646898701</v>
      </c>
      <c r="F300" s="32">
        <f t="shared" si="63"/>
        <v>0.23547534081085467</v>
      </c>
      <c r="G300" s="32">
        <f t="shared" si="64"/>
        <v>1.9127974141215909E-3</v>
      </c>
      <c r="I300" s="4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32">
        <f t="shared" si="56"/>
        <v>234.72977159690481</v>
      </c>
      <c r="F301" s="32">
        <f t="shared" ref="F301:F310" si="65" xml:space="preserve"> E301^3*(1/SQRT(C301)-1/SQRT(B301))/((2*H$10+H$7*E301)*SQRT(11*63))</f>
        <v>0.23345611410465494</v>
      </c>
      <c r="G301" s="32">
        <f xml:space="preserve"> E301^2*(1/SQRT(C301)+1/SQRT(B301))/((2*H$10+H$7*E301)*SQRT(11*63))</f>
        <v>1.8978908381995932E-3</v>
      </c>
      <c r="I301" s="4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32">
        <f t="shared" si="56"/>
        <v>234.58927170348281</v>
      </c>
      <c r="F302" s="32">
        <f t="shared" si="65"/>
        <v>0.23569802076349014</v>
      </c>
      <c r="G302" s="32">
        <f t="shared" ref="G302:G310" si="66" xml:space="preserve"> E302^2*(1/SQRT(C302)+1/SQRT(B302))/((2*H$10+H$7*E302)*SQRT(11*63))</f>
        <v>1.915019782686719E-3</v>
      </c>
      <c r="I302" s="4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32">
        <f t="shared" si="56"/>
        <v>234.43561057887609</v>
      </c>
      <c r="F303" s="32">
        <f t="shared" si="65"/>
        <v>0.23756637950147352</v>
      </c>
      <c r="G303" s="32">
        <f t="shared" si="66"/>
        <v>1.9311233187844004E-3</v>
      </c>
      <c r="I303" s="4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32">
        <f t="shared" si="56"/>
        <v>234.27951899834045</v>
      </c>
      <c r="F304" s="32">
        <f t="shared" si="65"/>
        <v>0.23929290179172621</v>
      </c>
      <c r="G304" s="32">
        <f t="shared" si="66"/>
        <v>1.9467424530176616E-3</v>
      </c>
      <c r="I304" s="4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32">
        <f t="shared" si="56"/>
        <v>234.10032895134145</v>
      </c>
      <c r="F305" s="32">
        <f t="shared" si="65"/>
        <v>0.24153544603776284</v>
      </c>
      <c r="G305" s="32">
        <f t="shared" si="66"/>
        <v>1.9650764162213005E-3</v>
      </c>
      <c r="I305" s="4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32">
        <f t="shared" si="56"/>
        <v>233.8953393864131</v>
      </c>
      <c r="F306" s="32">
        <f t="shared" si="65"/>
        <v>0.24445204752506106</v>
      </c>
      <c r="G306" s="32">
        <f t="shared" si="66"/>
        <v>1.9866705676009648E-3</v>
      </c>
      <c r="I306" s="4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32">
        <f t="shared" si="56"/>
        <v>233.7031709017086</v>
      </c>
      <c r="F307" s="32">
        <f t="shared" si="65"/>
        <v>0.24642716580117244</v>
      </c>
      <c r="G307" s="32">
        <f t="shared" si="66"/>
        <v>2.0044206772696347E-3</v>
      </c>
      <c r="I307" s="4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32">
        <f t="shared" si="56"/>
        <v>233.51996336222825</v>
      </c>
      <c r="F308" s="32">
        <f t="shared" si="65"/>
        <v>0.24869665228374649</v>
      </c>
      <c r="G308" s="32">
        <f t="shared" si="66"/>
        <v>2.0240290261404423E-3</v>
      </c>
      <c r="I308" s="4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32">
        <f t="shared" si="56"/>
        <v>233.34800685042472</v>
      </c>
      <c r="F309" s="32">
        <f t="shared" si="65"/>
        <v>0.25106709147287382</v>
      </c>
      <c r="G309" s="32">
        <f t="shared" si="66"/>
        <v>2.0427036434425058E-3</v>
      </c>
      <c r="I309" s="4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32">
        <f t="shared" si="56"/>
        <v>233.13226716412103</v>
      </c>
      <c r="F310" s="32">
        <f t="shared" si="65"/>
        <v>0.25363133612597549</v>
      </c>
      <c r="G310" s="32">
        <f t="shared" si="66"/>
        <v>2.0640678306737548E-3</v>
      </c>
      <c r="I310" s="4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32">
        <f t="shared" si="56"/>
        <v>232.92409524629929</v>
      </c>
      <c r="F311" s="32">
        <f t="shared" ref="F311:F320" si="67" xml:space="preserve"> E311^3*(1/SQRT(C311)-1/SQRT(B311))/((2*H$10+H$7*E311)*SQRT(11*65))</f>
        <v>0.25209766541455675</v>
      </c>
      <c r="G311" s="32">
        <f xml:space="preserve"> E311^2*(1/SQRT(C311)+1/SQRT(B311))/((2*H$10+H$7*E311)*SQRT(11*65))</f>
        <v>2.0514654949954163E-3</v>
      </c>
      <c r="I311" s="4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32">
        <f t="shared" si="56"/>
        <v>232.755572849033</v>
      </c>
      <c r="F312" s="32">
        <f t="shared" si="67"/>
        <v>0.25395442202613233</v>
      </c>
      <c r="G312" s="32">
        <f t="shared" ref="G312:G320" si="68" xml:space="preserve"> E312^2*(1/SQRT(C312)+1/SQRT(B312))/((2*H$10+H$7*E312)*SQRT(11*65))</f>
        <v>2.0689688083720438E-3</v>
      </c>
      <c r="I312" s="4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32">
        <f t="shared" si="56"/>
        <v>232.54766683706535</v>
      </c>
      <c r="F313" s="32">
        <f t="shared" si="67"/>
        <v>0.25660257960431887</v>
      </c>
      <c r="G313" s="32">
        <f t="shared" si="68"/>
        <v>2.0906493206745112E-3</v>
      </c>
      <c r="I313" s="4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32">
        <f t="shared" si="56"/>
        <v>232.36369693672793</v>
      </c>
      <c r="F314" s="32">
        <f t="shared" si="67"/>
        <v>0.25865185010962555</v>
      </c>
      <c r="G314" s="32">
        <f t="shared" si="68"/>
        <v>2.1094258814860225E-3</v>
      </c>
      <c r="I314" s="4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32">
        <f t="shared" si="56"/>
        <v>232.17788317761142</v>
      </c>
      <c r="F315" s="32">
        <f t="shared" si="67"/>
        <v>0.26154931279355537</v>
      </c>
      <c r="G315" s="32">
        <f t="shared" si="68"/>
        <v>2.1320943118360537E-3</v>
      </c>
      <c r="I315" s="4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32">
        <f t="shared" si="56"/>
        <v>231.97815040491113</v>
      </c>
      <c r="F316" s="32">
        <f t="shared" si="67"/>
        <v>0.26407306154973154</v>
      </c>
      <c r="G316" s="32">
        <f t="shared" si="68"/>
        <v>2.1535586113040038E-3</v>
      </c>
      <c r="I316" s="4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32">
        <f t="shared" si="56"/>
        <v>231.80760595106722</v>
      </c>
      <c r="F317" s="32">
        <f t="shared" si="67"/>
        <v>0.26651365109993219</v>
      </c>
      <c r="G317" s="32">
        <f t="shared" si="68"/>
        <v>2.1736917335544097E-3</v>
      </c>
      <c r="I317" s="4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32">
        <f t="shared" si="56"/>
        <v>231.62995260921647</v>
      </c>
      <c r="F318" s="32">
        <f t="shared" si="67"/>
        <v>0.26941840210246693</v>
      </c>
      <c r="G318" s="32">
        <f t="shared" si="68"/>
        <v>2.1964072415600086E-3</v>
      </c>
      <c r="I318" s="4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32">
        <f t="shared" si="56"/>
        <v>231.44976030279861</v>
      </c>
      <c r="F319" s="32">
        <f t="shared" si="67"/>
        <v>0.27136526040321868</v>
      </c>
      <c r="G319" s="32">
        <f t="shared" si="68"/>
        <v>2.2152214422355935E-3</v>
      </c>
      <c r="I319" s="4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32">
        <f t="shared" si="56"/>
        <v>231.25648124155302</v>
      </c>
      <c r="F320" s="32">
        <f t="shared" si="67"/>
        <v>0.27436144098984688</v>
      </c>
      <c r="G320" s="32">
        <f t="shared" si="68"/>
        <v>2.239174824381102E-3</v>
      </c>
      <c r="I320" s="4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32">
        <f t="shared" si="56"/>
        <v>231.13210344992399</v>
      </c>
      <c r="F321" s="32">
        <f t="shared" ref="F321:F330" si="69" xml:space="preserve"> E321^3*(1/SQRT(C321)-1/SQRT(B321))/((2*H$10+H$7*E321)*SQRT(11*67))</f>
        <v>0.27267516631950639</v>
      </c>
      <c r="G321" s="32">
        <f xml:space="preserve"> E321^2*(1/SQRT(C321)+1/SQRT(B321))/((2*H$10+H$7*E321)*SQRT(11*67))</f>
        <v>2.2241868015751491E-3</v>
      </c>
      <c r="I321" s="4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32">
        <f t="shared" si="56"/>
        <v>231.00756505832055</v>
      </c>
      <c r="F322" s="32">
        <f t="shared" si="69"/>
        <v>0.27471946801379332</v>
      </c>
      <c r="G322" s="32">
        <f t="shared" ref="G322:G330" si="70" xml:space="preserve"> E322^2*(1/SQRT(C322)+1/SQRT(B322))/((2*H$10+H$7*E322)*SQRT(11*67))</f>
        <v>2.2420430895595304E-3</v>
      </c>
      <c r="I322" s="4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32">
        <f t="shared" ref="E323:E386" si="71" xml:space="preserve"> (2*H$10)/(-H$7+SQRT((H$7)^2+4*H$10*(LN(D323)-H$4)))</f>
        <v>230.90735896642394</v>
      </c>
      <c r="F323" s="32">
        <f t="shared" si="69"/>
        <v>0.27668174074896168</v>
      </c>
      <c r="G323" s="32">
        <f t="shared" si="70"/>
        <v>2.2595097559707277E-3</v>
      </c>
      <c r="I323" s="4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32">
        <f t="shared" si="71"/>
        <v>230.82668256171499</v>
      </c>
      <c r="F324" s="32">
        <f t="shared" si="69"/>
        <v>0.27899226566914931</v>
      </c>
      <c r="G324" s="32">
        <f t="shared" si="70"/>
        <v>2.2771424651226355E-3</v>
      </c>
      <c r="I324" s="4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32">
        <f t="shared" si="71"/>
        <v>230.75173244347005</v>
      </c>
      <c r="F325" s="32">
        <f t="shared" si="69"/>
        <v>0.28093454922329369</v>
      </c>
      <c r="G325" s="32">
        <f t="shared" si="70"/>
        <v>2.2932692583921967E-3</v>
      </c>
      <c r="I325" s="4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32">
        <f t="shared" si="71"/>
        <v>230.69303746765394</v>
      </c>
      <c r="F326" s="32">
        <f t="shared" si="69"/>
        <v>0.28215372555038021</v>
      </c>
      <c r="G326" s="32">
        <f t="shared" si="70"/>
        <v>2.30590294948209E-3</v>
      </c>
      <c r="I326" s="4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32">
        <f t="shared" si="71"/>
        <v>230.65320519661114</v>
      </c>
      <c r="F327" s="32">
        <f t="shared" si="69"/>
        <v>0.28409973900886437</v>
      </c>
      <c r="G327" s="32">
        <f t="shared" si="70"/>
        <v>2.3211867123960803E-3</v>
      </c>
      <c r="I327" s="4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32">
        <f t="shared" si="71"/>
        <v>230.58145453861323</v>
      </c>
      <c r="F328" s="32">
        <f t="shared" si="69"/>
        <v>0.28588914452319703</v>
      </c>
      <c r="G328" s="32">
        <f t="shared" si="70"/>
        <v>2.3368441251365507E-3</v>
      </c>
      <c r="I328" s="4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32">
        <f t="shared" si="71"/>
        <v>230.47295150284214</v>
      </c>
      <c r="F329" s="32">
        <f t="shared" si="69"/>
        <v>0.28829741579277895</v>
      </c>
      <c r="G329" s="32">
        <f t="shared" si="70"/>
        <v>2.3562418279490993E-3</v>
      </c>
      <c r="I329" s="4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32">
        <f t="shared" si="71"/>
        <v>230.35375665423774</v>
      </c>
      <c r="F330" s="32">
        <f t="shared" si="69"/>
        <v>0.28993298694232111</v>
      </c>
      <c r="G330" s="32">
        <f t="shared" si="70"/>
        <v>2.3725483348196507E-3</v>
      </c>
      <c r="I330" s="4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32">
        <f t="shared" si="71"/>
        <v>230.20266579622967</v>
      </c>
      <c r="F331" s="32">
        <f t="shared" ref="F331:F340" si="72" xml:space="preserve"> E331^3*(1/SQRT(C331)-1/SQRT(B331))/((2*H$10+H$7*E331)*SQRT(11*69))</f>
        <v>0.28808970310399956</v>
      </c>
      <c r="G331" s="32">
        <f xml:space="preserve"> E331^2*(1/SQRT(C331)+1/SQRT(B331))/((2*H$10+H$7*E331)*SQRT(11*69))</f>
        <v>2.357714096237223E-3</v>
      </c>
      <c r="I331" s="4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32">
        <f t="shared" si="71"/>
        <v>230.0195603937467</v>
      </c>
      <c r="F332" s="32">
        <f t="shared" si="72"/>
        <v>0.29084699973777706</v>
      </c>
      <c r="G332" s="32">
        <f t="shared" ref="G332:G340" si="73" xml:space="preserve"> E332^2*(1/SQRT(C332)+1/SQRT(B332))/((2*H$10+H$7*E332)*SQRT(11*69))</f>
        <v>2.380976989104654E-3</v>
      </c>
      <c r="I332" s="4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32">
        <f t="shared" si="71"/>
        <v>229.85253419733777</v>
      </c>
      <c r="F333" s="32">
        <f t="shared" si="72"/>
        <v>0.29376732756832341</v>
      </c>
      <c r="G333" s="32">
        <f t="shared" si="73"/>
        <v>2.4042626336958301E-3</v>
      </c>
      <c r="I333" s="4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32">
        <f t="shared" si="71"/>
        <v>229.68195914477619</v>
      </c>
      <c r="F334" s="32">
        <f t="shared" si="72"/>
        <v>0.29667424613423932</v>
      </c>
      <c r="G334" s="32">
        <f t="shared" si="73"/>
        <v>2.4276539867019021E-3</v>
      </c>
      <c r="I334" s="4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32">
        <f t="shared" si="71"/>
        <v>229.55903799952765</v>
      </c>
      <c r="F335" s="32">
        <f t="shared" si="72"/>
        <v>0.29954739721836304</v>
      </c>
      <c r="G335" s="32">
        <f t="shared" si="73"/>
        <v>2.4495438232991305E-3</v>
      </c>
      <c r="I335" s="4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32">
        <f t="shared" si="71"/>
        <v>229.40739257804918</v>
      </c>
      <c r="F336" s="32">
        <f t="shared" si="72"/>
        <v>0.30268626297676698</v>
      </c>
      <c r="G336" s="32">
        <f t="shared" si="73"/>
        <v>2.4739950186595523E-3</v>
      </c>
      <c r="I336" s="4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32">
        <f t="shared" si="71"/>
        <v>229.21016360839943</v>
      </c>
      <c r="F337" s="32">
        <f t="shared" si="72"/>
        <v>0.30546383201318433</v>
      </c>
      <c r="G337" s="32">
        <f t="shared" si="73"/>
        <v>2.498694675500587E-3</v>
      </c>
      <c r="I337" s="4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32">
        <f t="shared" si="71"/>
        <v>228.96429081210454</v>
      </c>
      <c r="F338" s="32">
        <f t="shared" si="72"/>
        <v>0.30822388019456309</v>
      </c>
      <c r="G338" s="32">
        <f t="shared" si="73"/>
        <v>2.5241269488228027E-3</v>
      </c>
      <c r="I338" s="4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32">
        <f t="shared" si="71"/>
        <v>228.7182955841626</v>
      </c>
      <c r="F339" s="32">
        <f t="shared" si="72"/>
        <v>0.31111072162713777</v>
      </c>
      <c r="G339" s="32">
        <f t="shared" si="73"/>
        <v>2.5505896179351148E-3</v>
      </c>
      <c r="I339" s="4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32">
        <f t="shared" si="71"/>
        <v>228.44928213000148</v>
      </c>
      <c r="F340" s="32">
        <f t="shared" si="72"/>
        <v>0.3136269094756326</v>
      </c>
      <c r="G340" s="32">
        <f t="shared" si="73"/>
        <v>2.5764211096356202E-3</v>
      </c>
      <c r="I340" s="4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32">
        <f t="shared" si="71"/>
        <v>228.14758190396191</v>
      </c>
      <c r="F341" s="32">
        <f t="shared" ref="F341:F350" si="74" xml:space="preserve"> E341^3*(1/SQRT(C341)-1/SQRT(B341))/((2*H$10+H$7*E341)*SQRT(11*71))</f>
        <v>0.31223960137192008</v>
      </c>
      <c r="G341" s="32">
        <f xml:space="preserve"> E341^2*(1/SQRT(C341)+1/SQRT(B341))/((2*H$10+H$7*E341)*SQRT(11*71))</f>
        <v>2.5680515376691475E-3</v>
      </c>
      <c r="I341" s="4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32">
        <f t="shared" si="71"/>
        <v>227.88556878814887</v>
      </c>
      <c r="F342" s="32">
        <f t="shared" si="74"/>
        <v>0.31659128082728033</v>
      </c>
      <c r="G342" s="32">
        <f t="shared" ref="G342:G350" si="75" xml:space="preserve"> E342^2*(1/SQRT(C342)+1/SQRT(B342))/((2*H$10+H$7*E342)*SQRT(11*71))</f>
        <v>2.601946926997745E-3</v>
      </c>
      <c r="I342" s="4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32">
        <f t="shared" si="71"/>
        <v>227.58943560521951</v>
      </c>
      <c r="F343" s="32">
        <f t="shared" si="74"/>
        <v>0.32125689254586554</v>
      </c>
      <c r="G343" s="32">
        <f t="shared" si="75"/>
        <v>2.638716275567915E-3</v>
      </c>
      <c r="I343" s="4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32">
        <f t="shared" si="71"/>
        <v>227.27550543484406</v>
      </c>
      <c r="F344" s="32">
        <f t="shared" si="74"/>
        <v>0.32568725853112074</v>
      </c>
      <c r="G344" s="32">
        <f t="shared" si="75"/>
        <v>2.6762921413852735E-3</v>
      </c>
      <c r="I344" s="4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32">
        <f t="shared" si="71"/>
        <v>226.92748645718208</v>
      </c>
      <c r="F345" s="32">
        <f t="shared" si="74"/>
        <v>0.33069188003466415</v>
      </c>
      <c r="G345" s="32">
        <f t="shared" si="75"/>
        <v>2.7174583227354819E-3</v>
      </c>
      <c r="I345" s="4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32">
        <f t="shared" si="71"/>
        <v>226.54884528007281</v>
      </c>
      <c r="F346" s="32">
        <f t="shared" si="74"/>
        <v>0.33623079881943929</v>
      </c>
      <c r="G346" s="32">
        <f t="shared" si="75"/>
        <v>2.7619103040324006E-3</v>
      </c>
      <c r="I346" s="4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32">
        <f t="shared" si="71"/>
        <v>226.14152737718777</v>
      </c>
      <c r="F347" s="32">
        <f t="shared" si="74"/>
        <v>0.34089911809381385</v>
      </c>
      <c r="G347" s="32">
        <f t="shared" si="75"/>
        <v>2.8054013886163304E-3</v>
      </c>
      <c r="I347" s="4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32">
        <f t="shared" si="71"/>
        <v>225.75809491982295</v>
      </c>
      <c r="F348" s="32">
        <f t="shared" si="74"/>
        <v>0.34624389890998397</v>
      </c>
      <c r="G348" s="32">
        <f t="shared" si="75"/>
        <v>2.8513982913696118E-3</v>
      </c>
      <c r="I348" s="4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32">
        <f t="shared" si="71"/>
        <v>225.38446484102369</v>
      </c>
      <c r="F349" s="32">
        <f t="shared" si="74"/>
        <v>0.35106913247851568</v>
      </c>
      <c r="G349" s="32">
        <f t="shared" si="75"/>
        <v>2.8947413393606799E-3</v>
      </c>
      <c r="I349" s="4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32">
        <f t="shared" si="71"/>
        <v>225.00486112642045</v>
      </c>
      <c r="F350" s="32">
        <f t="shared" si="74"/>
        <v>0.3565025037737633</v>
      </c>
      <c r="G350" s="32">
        <f t="shared" si="75"/>
        <v>2.9419208807940295E-3</v>
      </c>
      <c r="I350" s="4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32">
        <f t="shared" si="71"/>
        <v>224.62780502096945</v>
      </c>
      <c r="F351" s="32">
        <f t="shared" ref="F351:F360" si="76" xml:space="preserve"> E351^3*(1/SQRT(C351)-1/SQRT(B351))/((2*H$10+H$7*E351)*SQRT(11*73))</f>
        <v>0.3561367378900262</v>
      </c>
      <c r="G351" s="32">
        <f xml:space="preserve"> E351^2*(1/SQRT(C351)+1/SQRT(B351))/((2*H$10+H$7*E351)*SQRT(11*73))</f>
        <v>2.9438554415101943E-3</v>
      </c>
      <c r="I351" s="4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32">
        <f t="shared" si="71"/>
        <v>224.31943497546746</v>
      </c>
      <c r="F352" s="32">
        <f t="shared" si="76"/>
        <v>0.36130240685725451</v>
      </c>
      <c r="G352" s="32">
        <f t="shared" ref="G352:G360" si="77" xml:space="preserve"> E352^2*(1/SQRT(C352)+1/SQRT(B352))/((2*H$10+H$7*E352)*SQRT(11*73))</f>
        <v>2.988078378230832E-3</v>
      </c>
      <c r="I352" s="4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32">
        <f t="shared" si="71"/>
        <v>224.0440081324569</v>
      </c>
      <c r="F353" s="32">
        <f t="shared" si="76"/>
        <v>0.36638893855074584</v>
      </c>
      <c r="G353" s="32">
        <f t="shared" si="77"/>
        <v>3.030601801603478E-3</v>
      </c>
      <c r="I353" s="4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32">
        <f t="shared" si="71"/>
        <v>223.77207248736926</v>
      </c>
      <c r="F354" s="32">
        <f t="shared" si="76"/>
        <v>0.37183567700607839</v>
      </c>
      <c r="G354" s="32">
        <f t="shared" si="77"/>
        <v>3.0748097124567212E-3</v>
      </c>
      <c r="I354" s="4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32">
        <f t="shared" si="71"/>
        <v>223.52762763261984</v>
      </c>
      <c r="F355" s="32">
        <f t="shared" si="76"/>
        <v>0.3765829140627498</v>
      </c>
      <c r="G355" s="32">
        <f t="shared" si="77"/>
        <v>3.1143678909014492E-3</v>
      </c>
      <c r="I355" s="4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32">
        <f t="shared" si="71"/>
        <v>223.33271559833165</v>
      </c>
      <c r="F356" s="32">
        <f t="shared" si="76"/>
        <v>0.38125732704924331</v>
      </c>
      <c r="G356" s="32">
        <f t="shared" si="77"/>
        <v>3.1516075509843253E-3</v>
      </c>
      <c r="I356" s="4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32">
        <f t="shared" si="71"/>
        <v>223.12616843687204</v>
      </c>
      <c r="F357" s="32">
        <f t="shared" si="76"/>
        <v>0.38538087763599443</v>
      </c>
      <c r="G357" s="32">
        <f t="shared" si="77"/>
        <v>3.1881966185913703E-3</v>
      </c>
      <c r="I357" s="4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32">
        <f t="shared" si="71"/>
        <v>222.9609558920821</v>
      </c>
      <c r="F358" s="32">
        <f t="shared" si="76"/>
        <v>0.38801921394152483</v>
      </c>
      <c r="G358" s="32">
        <f t="shared" si="77"/>
        <v>3.2153590182395146E-3</v>
      </c>
      <c r="I358" s="4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32">
        <f t="shared" si="71"/>
        <v>222.84160064759689</v>
      </c>
      <c r="F359" s="32">
        <f t="shared" si="76"/>
        <v>0.39184666593191347</v>
      </c>
      <c r="G359" s="32">
        <f t="shared" si="77"/>
        <v>3.2460999272162323E-3</v>
      </c>
      <c r="I359" s="4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32">
        <f t="shared" si="71"/>
        <v>222.75850115678278</v>
      </c>
      <c r="F360" s="32">
        <f t="shared" si="76"/>
        <v>0.39424807498474046</v>
      </c>
      <c r="G360" s="32">
        <f t="shared" si="77"/>
        <v>3.2683057338327259E-3</v>
      </c>
      <c r="I360" s="4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32">
        <f t="shared" si="71"/>
        <v>222.73286113021689</v>
      </c>
      <c r="F361" s="32">
        <f t="shared" ref="F361:F370" si="78" xml:space="preserve"> E361^3*(1/SQRT(C361)-1/SQRT(B361))/((2*H$10+H$7*E361)*SQRT(11*75))</f>
        <v>0.39052308655003742</v>
      </c>
      <c r="G361" s="32">
        <f xml:space="preserve"> E361^2*(1/SQRT(C361)+1/SQRT(B361))/((2*H$10+H$7*E361)*SQRT(11*75))</f>
        <v>3.2391980125271217E-3</v>
      </c>
      <c r="I361" s="4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32">
        <f t="shared" si="71"/>
        <v>222.69924488624883</v>
      </c>
      <c r="F362" s="32">
        <f t="shared" si="78"/>
        <v>0.39316108018714047</v>
      </c>
      <c r="G362" s="32">
        <f t="shared" ref="G362:G370" si="79" xml:space="preserve"> E362^2*(1/SQRT(C362)+1/SQRT(B362))/((2*H$10+H$7*E362)*SQRT(11*75))</f>
        <v>3.2606849946276218E-3</v>
      </c>
      <c r="I362" s="4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32">
        <f t="shared" si="71"/>
        <v>222.67778085024835</v>
      </c>
      <c r="F363" s="32">
        <f t="shared" si="78"/>
        <v>0.39539325889161953</v>
      </c>
      <c r="G363" s="32">
        <f t="shared" si="79"/>
        <v>3.2802327062668281E-3</v>
      </c>
      <c r="I363" s="4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32">
        <f t="shared" si="71"/>
        <v>222.61311238695555</v>
      </c>
      <c r="F364" s="32">
        <f t="shared" si="78"/>
        <v>0.39798792276666756</v>
      </c>
      <c r="G364" s="32">
        <f t="shared" si="79"/>
        <v>3.3030813025423725E-3</v>
      </c>
      <c r="I364" s="4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32">
        <f t="shared" si="71"/>
        <v>222.55579755461901</v>
      </c>
      <c r="F365" s="32">
        <f t="shared" si="78"/>
        <v>0.40106813569230459</v>
      </c>
      <c r="G365" s="32">
        <f t="shared" si="79"/>
        <v>3.3276657281429197E-3</v>
      </c>
      <c r="I365" s="4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32">
        <f t="shared" si="71"/>
        <v>222.51856280159458</v>
      </c>
      <c r="F366" s="32">
        <f t="shared" si="78"/>
        <v>0.40301993025324745</v>
      </c>
      <c r="G366" s="32">
        <f t="shared" si="79"/>
        <v>3.3459530778291407E-3</v>
      </c>
      <c r="I366" s="4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32">
        <f t="shared" si="71"/>
        <v>222.46141438198069</v>
      </c>
      <c r="F367" s="32">
        <f t="shared" si="78"/>
        <v>0.40698753891492706</v>
      </c>
      <c r="G367" s="32">
        <f t="shared" si="79"/>
        <v>3.3746373471305142E-3</v>
      </c>
      <c r="I367" s="4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32">
        <f t="shared" si="71"/>
        <v>222.36729436915579</v>
      </c>
      <c r="F368" s="32">
        <f t="shared" si="78"/>
        <v>0.40987234538134021</v>
      </c>
      <c r="G368" s="32">
        <f t="shared" si="79"/>
        <v>3.4005551522416555E-3</v>
      </c>
      <c r="I368" s="4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32">
        <f t="shared" si="71"/>
        <v>222.24833330733964</v>
      </c>
      <c r="F369" s="32">
        <f t="shared" si="78"/>
        <v>0.41308046044650765</v>
      </c>
      <c r="G369" s="32">
        <f t="shared" si="79"/>
        <v>3.428447226803149E-3</v>
      </c>
      <c r="I369" s="4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32">
        <f t="shared" si="71"/>
        <v>222.09939467441987</v>
      </c>
      <c r="F370" s="32">
        <f t="shared" si="78"/>
        <v>0.4173335174796271</v>
      </c>
      <c r="G370" s="32">
        <f t="shared" si="79"/>
        <v>3.4638345505323062E-3</v>
      </c>
      <c r="I370" s="4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32">
        <f t="shared" si="71"/>
        <v>221.96114495731931</v>
      </c>
      <c r="F371" s="32">
        <f t="shared" ref="F371:F380" si="80" xml:space="preserve"> E371^3*(1/SQRT(C371)-1/SQRT(B371))/((2*H$10+H$7*E371)*SQRT(11*77))</f>
        <v>0.41445393587734419</v>
      </c>
      <c r="G371" s="32">
        <f xml:space="preserve"> E371^2*(1/SQRT(C371)+1/SQRT(B371))/((2*H$10+H$7*E371)*SQRT(11*77))</f>
        <v>3.4449475938703633E-3</v>
      </c>
      <c r="I371" s="4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32">
        <f t="shared" si="71"/>
        <v>221.79138830336186</v>
      </c>
      <c r="F372" s="32">
        <f t="shared" si="80"/>
        <v>0.41830715611991909</v>
      </c>
      <c r="G372" s="32">
        <f t="shared" ref="G372:G380" si="81" xml:space="preserve"> E372^2*(1/SQRT(C372)+1/SQRT(B372))/((2*H$10+H$7*E372)*SQRT(11*77))</f>
        <v>3.4794091678262955E-3</v>
      </c>
      <c r="I372" s="4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32">
        <f t="shared" si="71"/>
        <v>221.66067183770551</v>
      </c>
      <c r="F373" s="32">
        <f t="shared" si="80"/>
        <v>0.42264104831526522</v>
      </c>
      <c r="G373" s="32">
        <f t="shared" si="81"/>
        <v>3.5133689693231077E-3</v>
      </c>
      <c r="I373" s="4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32">
        <f t="shared" si="71"/>
        <v>221.52012281884427</v>
      </c>
      <c r="F374" s="32">
        <f t="shared" si="80"/>
        <v>0.42679787080958953</v>
      </c>
      <c r="G374" s="32">
        <f t="shared" si="81"/>
        <v>3.5487865702617245E-3</v>
      </c>
      <c r="I374" s="4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32">
        <f t="shared" si="71"/>
        <v>221.42648489824307</v>
      </c>
      <c r="F375" s="32">
        <f t="shared" si="80"/>
        <v>0.43055061241781145</v>
      </c>
      <c r="G375" s="32">
        <f t="shared" si="81"/>
        <v>3.5792866152370767E-3</v>
      </c>
      <c r="I375" s="4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39">
        <f t="shared" si="71"/>
        <v>221.33490945022359</v>
      </c>
      <c r="F376" s="39">
        <f t="shared" si="80"/>
        <v>0.43379475675851864</v>
      </c>
      <c r="G376" s="39">
        <f t="shared" si="81"/>
        <v>3.6067690363948625E-3</v>
      </c>
      <c r="H376" s="30"/>
      <c r="I376" s="46"/>
      <c r="J376" s="47"/>
      <c r="K376" s="25"/>
      <c r="L376" s="25"/>
      <c r="M376" s="22"/>
      <c r="N376" s="22"/>
      <c r="P376" s="33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32">
        <f t="shared" si="71"/>
        <v>221.21200999402475</v>
      </c>
      <c r="F377" s="32">
        <f t="shared" si="80"/>
        <v>0.43760294872342864</v>
      </c>
      <c r="G377" s="32">
        <f t="shared" si="81"/>
        <v>3.6393422706987558E-3</v>
      </c>
      <c r="I377" s="4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32">
        <f t="shared" si="71"/>
        <v>221.1232942658406</v>
      </c>
      <c r="F378" s="32">
        <f t="shared" si="80"/>
        <v>0.44108324897259871</v>
      </c>
      <c r="G378" s="32">
        <f t="shared" si="81"/>
        <v>3.6677987365229072E-3</v>
      </c>
      <c r="I378" s="4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32">
        <f t="shared" si="71"/>
        <v>221.06987974627049</v>
      </c>
      <c r="F379" s="32">
        <f t="shared" si="80"/>
        <v>0.44422382293994239</v>
      </c>
      <c r="G379" s="32">
        <f t="shared" si="81"/>
        <v>3.6945615284812131E-3</v>
      </c>
      <c r="I379" s="4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32">
        <f t="shared" si="71"/>
        <v>220.98948631936423</v>
      </c>
      <c r="F380" s="32">
        <f t="shared" si="80"/>
        <v>0.44634426963190799</v>
      </c>
      <c r="G380" s="32">
        <f t="shared" si="81"/>
        <v>3.7171752171592885E-3</v>
      </c>
      <c r="I380" s="4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32">
        <f t="shared" si="71"/>
        <v>220.89813108459126</v>
      </c>
      <c r="F381" s="32">
        <f t="shared" ref="F381:F390" si="82" xml:space="preserve"> E381^3*(1/SQRT(C381)-1/SQRT(B381))/((2*H$10+H$7*E381)*SQRT(11*79))</f>
        <v>0.44402826689323149</v>
      </c>
      <c r="G381" s="32">
        <f xml:space="preserve"> E381^2*(1/SQRT(C381)+1/SQRT(B381))/((2*H$10+H$7*E381)*SQRT(11*79))</f>
        <v>3.6972569982125026E-3</v>
      </c>
      <c r="I381" s="4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32">
        <f t="shared" si="71"/>
        <v>220.78868117846926</v>
      </c>
      <c r="F382" s="32">
        <f t="shared" si="82"/>
        <v>0.44725238051802108</v>
      </c>
      <c r="G382" s="32">
        <f t="shared" ref="G382:G390" si="83" xml:space="preserve"> E382^2*(1/SQRT(C382)+1/SQRT(B382))/((2*H$10+H$7*E382)*SQRT(11*79))</f>
        <v>3.7262373230050544E-3</v>
      </c>
      <c r="I382" s="4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32">
        <f t="shared" si="71"/>
        <v>220.71226150164509</v>
      </c>
      <c r="F383" s="32">
        <f t="shared" si="82"/>
        <v>0.45017016219125805</v>
      </c>
      <c r="G383" s="32">
        <f t="shared" si="83"/>
        <v>3.7547010812291862E-3</v>
      </c>
      <c r="I383" s="4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32">
        <f t="shared" si="71"/>
        <v>220.64828774180776</v>
      </c>
      <c r="F384" s="32">
        <f t="shared" si="82"/>
        <v>0.45360861910954375</v>
      </c>
      <c r="G384" s="32">
        <f t="shared" si="83"/>
        <v>3.7832458952173614E-3</v>
      </c>
      <c r="I384" s="4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32">
        <f t="shared" si="71"/>
        <v>220.58810052273202</v>
      </c>
      <c r="F385" s="32">
        <f t="shared" si="82"/>
        <v>0.45763528011442306</v>
      </c>
      <c r="G385" s="32">
        <f t="shared" si="83"/>
        <v>3.8139426956538564E-3</v>
      </c>
      <c r="I385" s="4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32">
        <f t="shared" si="71"/>
        <v>220.48923319485843</v>
      </c>
      <c r="F386" s="32">
        <f t="shared" si="82"/>
        <v>0.46206280420821122</v>
      </c>
      <c r="G386" s="32">
        <f t="shared" si="83"/>
        <v>3.849220967873981E-3</v>
      </c>
      <c r="I386" s="4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32">
        <f t="shared" ref="E387:E450" si="84" xml:space="preserve"> (2*H$10)/(-H$7+SQRT((H$7)^2+4*H$10*(LN(D387)-H$4)))</f>
        <v>220.41284965270759</v>
      </c>
      <c r="F387" s="32">
        <f t="shared" si="82"/>
        <v>0.46631696225029928</v>
      </c>
      <c r="G387" s="32">
        <f t="shared" si="83"/>
        <v>3.8833276952874164E-3</v>
      </c>
      <c r="I387" s="4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32">
        <f t="shared" si="84"/>
        <v>220.3288436919519</v>
      </c>
      <c r="F388" s="32">
        <f t="shared" si="82"/>
        <v>0.46897175565627525</v>
      </c>
      <c r="G388" s="32">
        <f t="shared" si="83"/>
        <v>3.9087958377675121E-3</v>
      </c>
      <c r="I388" s="4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32">
        <f t="shared" si="84"/>
        <v>220.22714013681392</v>
      </c>
      <c r="F389" s="32">
        <f t="shared" si="82"/>
        <v>0.47297130516829666</v>
      </c>
      <c r="G389" s="32">
        <f t="shared" si="83"/>
        <v>3.9430251859423355E-3</v>
      </c>
      <c r="I389" s="4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32">
        <f t="shared" si="84"/>
        <v>220.16641311991532</v>
      </c>
      <c r="F390" s="32">
        <f t="shared" si="82"/>
        <v>0.47587779475953051</v>
      </c>
      <c r="G390" s="32">
        <f t="shared" si="83"/>
        <v>3.9684487255929263E-3</v>
      </c>
      <c r="I390" s="4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32">
        <f t="shared" si="84"/>
        <v>220.13044968673134</v>
      </c>
      <c r="F391" s="32">
        <f t="shared" ref="F391:F400" si="85" xml:space="preserve"> E391^3*(1/SQRT(C391)-1/SQRT(B391))/((2*H$10+H$7*E391)*SQRT(11*81))</f>
        <v>0.47228945063993677</v>
      </c>
      <c r="G391" s="32">
        <f xml:space="preserve"> E391^2*(1/SQRT(C391)+1/SQRT(B391))/((2*H$10+H$7*E391)*SQRT(11*81))</f>
        <v>3.939426540270052E-3</v>
      </c>
      <c r="I391" s="4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32">
        <f t="shared" si="84"/>
        <v>220.09864670486309</v>
      </c>
      <c r="F392" s="32">
        <f t="shared" si="85"/>
        <v>0.47484693995486038</v>
      </c>
      <c r="G392" s="32">
        <f t="shared" ref="G392:G400" si="86" xml:space="preserve"> E392^2*(1/SQRT(C392)+1/SQRT(B392))/((2*H$10+H$7*E392)*SQRT(11*81))</f>
        <v>3.9611373754801053E-3</v>
      </c>
      <c r="I392" s="4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32">
        <f t="shared" si="84"/>
        <v>220.08658897032166</v>
      </c>
      <c r="F393" s="32">
        <f t="shared" si="85"/>
        <v>0.47707292192719958</v>
      </c>
      <c r="G393" s="32">
        <f t="shared" si="86"/>
        <v>3.979535714856236E-3</v>
      </c>
      <c r="I393" s="4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32">
        <f t="shared" si="84"/>
        <v>220.0299223200181</v>
      </c>
      <c r="F394" s="32">
        <f t="shared" si="85"/>
        <v>0.47956332442357963</v>
      </c>
      <c r="G394" s="32">
        <f t="shared" si="86"/>
        <v>4.0027222086576495E-3</v>
      </c>
      <c r="I394" s="4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32">
        <f t="shared" si="84"/>
        <v>219.92930251307433</v>
      </c>
      <c r="F395" s="32">
        <f t="shared" si="85"/>
        <v>0.48257085784119585</v>
      </c>
      <c r="G395" s="32">
        <f t="shared" si="86"/>
        <v>4.0322287069792994E-3</v>
      </c>
      <c r="I395" s="4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32">
        <f t="shared" si="84"/>
        <v>219.81650384468571</v>
      </c>
      <c r="F396" s="32">
        <f t="shared" si="85"/>
        <v>0.48693627678443741</v>
      </c>
      <c r="G396" s="32">
        <f t="shared" si="86"/>
        <v>4.0689757970577946E-3</v>
      </c>
      <c r="I396" s="4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32">
        <f t="shared" si="84"/>
        <v>219.67234504829554</v>
      </c>
      <c r="F397" s="32">
        <f t="shared" si="85"/>
        <v>0.49189523307286626</v>
      </c>
      <c r="G397" s="32">
        <f t="shared" si="86"/>
        <v>4.1099502849668195E-3</v>
      </c>
      <c r="I397" s="4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32">
        <f t="shared" si="84"/>
        <v>219.46638380069649</v>
      </c>
      <c r="F398" s="32">
        <f t="shared" si="85"/>
        <v>0.49771916885888418</v>
      </c>
      <c r="G398" s="32">
        <f t="shared" si="86"/>
        <v>4.1615503450755644E-3</v>
      </c>
      <c r="I398" s="4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32">
        <f t="shared" si="84"/>
        <v>219.26301531127265</v>
      </c>
      <c r="F399" s="32">
        <f t="shared" si="85"/>
        <v>0.50391641263854814</v>
      </c>
      <c r="G399" s="32">
        <f t="shared" si="86"/>
        <v>4.2149550250773823E-3</v>
      </c>
      <c r="I399" s="4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32">
        <f t="shared" si="84"/>
        <v>219.01888110549041</v>
      </c>
      <c r="F400" s="32">
        <f t="shared" si="85"/>
        <v>0.51144100905153322</v>
      </c>
      <c r="G400" s="32">
        <f t="shared" si="86"/>
        <v>4.2773699716430226E-3</v>
      </c>
      <c r="I400" s="4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32">
        <f t="shared" si="84"/>
        <v>218.69776636832356</v>
      </c>
      <c r="F401" s="32">
        <f t="shared" ref="F401:F410" si="87" xml:space="preserve"> E401^3*(1/SQRT(C401)-1/SQRT(B401))/((2*H$10+H$7*E401)*SQRT(11*83))</f>
        <v>0.51284951267752965</v>
      </c>
      <c r="G401" s="32">
        <f xml:space="preserve"> E401^2*(1/SQRT(C401)+1/SQRT(B401))/((2*H$10+H$7*E401)*SQRT(11*83))</f>
        <v>4.2943878160962914E-3</v>
      </c>
      <c r="I401" s="4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32">
        <f t="shared" si="84"/>
        <v>218.35185653440982</v>
      </c>
      <c r="F402" s="32">
        <f t="shared" si="87"/>
        <v>0.52170283275776308</v>
      </c>
      <c r="G402" s="32">
        <f t="shared" ref="G402:G410" si="88" xml:space="preserve"> E402^2*(1/SQRT(C402)+1/SQRT(B402))/((2*H$10+H$7*E402)*SQRT(11*83))</f>
        <v>4.3726550702648855E-3</v>
      </c>
      <c r="I402" s="4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32">
        <f t="shared" si="84"/>
        <v>218.04252054340733</v>
      </c>
      <c r="F403" s="32">
        <f t="shared" si="87"/>
        <v>0.53098276795274779</v>
      </c>
      <c r="G403" s="32">
        <f t="shared" si="88"/>
        <v>4.4504247531402426E-3</v>
      </c>
      <c r="I403" s="4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32">
        <f t="shared" si="84"/>
        <v>217.68961177467577</v>
      </c>
      <c r="F404" s="32">
        <f t="shared" si="87"/>
        <v>0.54001601642671759</v>
      </c>
      <c r="G404" s="32">
        <f t="shared" si="88"/>
        <v>4.5334061766929834E-3</v>
      </c>
      <c r="I404" s="4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32">
        <f t="shared" si="84"/>
        <v>217.33986279364515</v>
      </c>
      <c r="F405" s="32">
        <f t="shared" si="87"/>
        <v>0.54996285401839384</v>
      </c>
      <c r="G405" s="32">
        <f t="shared" si="88"/>
        <v>4.6218513944275477E-3</v>
      </c>
      <c r="I405" s="4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32">
        <f t="shared" si="84"/>
        <v>217.04082885961674</v>
      </c>
      <c r="F406" s="32">
        <f t="shared" si="87"/>
        <v>0.5593809385232511</v>
      </c>
      <c r="G406" s="32">
        <f t="shared" si="88"/>
        <v>4.7026466995535726E-3</v>
      </c>
      <c r="I406" s="4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32">
        <f t="shared" si="84"/>
        <v>216.75578002101207</v>
      </c>
      <c r="F407" s="32">
        <f t="shared" si="87"/>
        <v>0.56892196261700112</v>
      </c>
      <c r="G407" s="32">
        <f t="shared" si="88"/>
        <v>4.784816993242339E-3</v>
      </c>
      <c r="I407" s="4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32">
        <f t="shared" si="84"/>
        <v>216.52624847252056</v>
      </c>
      <c r="F408" s="32">
        <f t="shared" si="87"/>
        <v>0.57622821453022754</v>
      </c>
      <c r="G408" s="32">
        <f t="shared" si="88"/>
        <v>4.8518972351800143E-3</v>
      </c>
      <c r="I408" s="4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32">
        <f t="shared" si="84"/>
        <v>216.32385400863674</v>
      </c>
      <c r="F409" s="32">
        <f t="shared" si="87"/>
        <v>0.5846600990554055</v>
      </c>
      <c r="G409" s="32">
        <f t="shared" si="88"/>
        <v>4.9221725942930053E-3</v>
      </c>
      <c r="I409" s="4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32">
        <f t="shared" si="84"/>
        <v>216.09536814911755</v>
      </c>
      <c r="F410" s="32">
        <f t="shared" si="87"/>
        <v>0.59320634478882628</v>
      </c>
      <c r="G410" s="32">
        <f t="shared" si="88"/>
        <v>4.9974470953730778E-3</v>
      </c>
      <c r="I410" s="4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32">
        <f t="shared" si="84"/>
        <v>215.93744094209657</v>
      </c>
      <c r="F411" s="32">
        <f t="shared" ref="F411:F420" si="89" xml:space="preserve"> E411^3*(1/SQRT(C411)-1/SQRT(B411))/((2*H$10+H$7*E411)*SQRT(11*85))</f>
        <v>0.59212885745276755</v>
      </c>
      <c r="G411" s="32">
        <f xml:space="preserve"> E411^2*(1/SQRT(C411)+1/SQRT(B411))/((2*H$10+H$7*E411)*SQRT(11*85))</f>
        <v>4.9915978865912574E-3</v>
      </c>
      <c r="I411" s="4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32">
        <f t="shared" si="84"/>
        <v>215.74525101170394</v>
      </c>
      <c r="F412" s="32">
        <f t="shared" si="89"/>
        <v>0.59934377539755501</v>
      </c>
      <c r="G412" s="32">
        <f t="shared" ref="G412:G420" si="90" xml:space="preserve"> E412^2*(1/SQRT(C412)+1/SQRT(B412))/((2*H$10+H$7*E412)*SQRT(11*85))</f>
        <v>5.0574212742188086E-3</v>
      </c>
      <c r="I412" s="4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32">
        <f t="shared" si="84"/>
        <v>215.60577006848408</v>
      </c>
      <c r="F413" s="32">
        <f t="shared" si="89"/>
        <v>0.60468703163301596</v>
      </c>
      <c r="G413" s="32">
        <f t="shared" si="90"/>
        <v>5.1086171360840956E-3</v>
      </c>
      <c r="I413" s="4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32">
        <f t="shared" si="84"/>
        <v>215.39229007043247</v>
      </c>
      <c r="F414" s="32">
        <f t="shared" si="89"/>
        <v>0.61348386320693093</v>
      </c>
      <c r="G414" s="32">
        <f t="shared" si="90"/>
        <v>5.1838609720809125E-3</v>
      </c>
      <c r="I414" s="4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32">
        <f t="shared" si="84"/>
        <v>215.25422497725512</v>
      </c>
      <c r="F415" s="32">
        <f t="shared" si="89"/>
        <v>0.6208955567351343</v>
      </c>
      <c r="G415" s="32">
        <f t="shared" si="90"/>
        <v>5.2471969870993554E-3</v>
      </c>
      <c r="I415" s="4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32">
        <f t="shared" si="84"/>
        <v>215.13379740500662</v>
      </c>
      <c r="F416" s="32">
        <f t="shared" si="89"/>
        <v>0.62591633520062673</v>
      </c>
      <c r="G416" s="32">
        <f t="shared" si="90"/>
        <v>5.2973413541477707E-3</v>
      </c>
      <c r="I416" s="4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32">
        <f t="shared" si="84"/>
        <v>215.09007392641945</v>
      </c>
      <c r="F417" s="32">
        <f t="shared" si="89"/>
        <v>0.63254734999930506</v>
      </c>
      <c r="G417" s="32">
        <f t="shared" si="90"/>
        <v>5.3456469611660911E-3</v>
      </c>
      <c r="I417" s="4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32">
        <f t="shared" si="84"/>
        <v>215.03827121809695</v>
      </c>
      <c r="F418" s="32">
        <f t="shared" si="89"/>
        <v>0.63726514531210066</v>
      </c>
      <c r="G418" s="32">
        <f t="shared" si="90"/>
        <v>5.3876596787385891E-3</v>
      </c>
      <c r="I418" s="4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32">
        <f t="shared" si="84"/>
        <v>214.96478807228067</v>
      </c>
      <c r="F419" s="32">
        <f t="shared" si="89"/>
        <v>0.64402282705266545</v>
      </c>
      <c r="G419" s="32">
        <f t="shared" si="90"/>
        <v>5.4395167475337824E-3</v>
      </c>
      <c r="I419" s="4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32">
        <f t="shared" si="84"/>
        <v>214.90334224077046</v>
      </c>
      <c r="F420" s="32">
        <f t="shared" si="89"/>
        <v>0.64785153306597176</v>
      </c>
      <c r="G420" s="32">
        <f t="shared" si="90"/>
        <v>5.475631188841955E-3</v>
      </c>
      <c r="I420" s="4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32">
        <f t="shared" si="84"/>
        <v>214.8786559837404</v>
      </c>
      <c r="F421" s="32">
        <f t="shared" ref="F421:F430" si="91" xml:space="preserve"> E421^3*(1/SQRT(C421)-1/SQRT(B421))/((2*H$10+H$7*E421)*SQRT(11*87))</f>
        <v>0.64376264224204349</v>
      </c>
      <c r="G421" s="32">
        <f xml:space="preserve"> E421^2*(1/SQRT(C421)+1/SQRT(B421))/((2*H$10+H$7*E421)*SQRT(11*87))</f>
        <v>5.4414888152620145E-3</v>
      </c>
      <c r="I421" s="4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32">
        <f t="shared" si="84"/>
        <v>214.79836017457245</v>
      </c>
      <c r="F422" s="32">
        <f t="shared" si="91"/>
        <v>0.64646978442185998</v>
      </c>
      <c r="G422" s="32">
        <f t="shared" ref="G422:G430" si="92" xml:space="preserve"> E422^2*(1/SQRT(C422)+1/SQRT(B422))/((2*H$10+H$7*E422)*SQRT(11*87))</f>
        <v>5.4739953794372322E-3</v>
      </c>
      <c r="I422" s="4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32">
        <f t="shared" si="84"/>
        <v>214.7838105359227</v>
      </c>
      <c r="F423" s="32">
        <f t="shared" si="91"/>
        <v>0.65011154810522698</v>
      </c>
      <c r="G423" s="32">
        <f t="shared" si="92"/>
        <v>5.50490655313466E-3</v>
      </c>
      <c r="I423" s="4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32">
        <f t="shared" si="84"/>
        <v>214.77085297474929</v>
      </c>
      <c r="F424" s="32">
        <f t="shared" si="91"/>
        <v>0.65314886086810631</v>
      </c>
      <c r="G424" s="32">
        <f t="shared" si="92"/>
        <v>5.5317072208358855E-3</v>
      </c>
      <c r="I424" s="4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32">
        <f t="shared" si="84"/>
        <v>214.80493830871541</v>
      </c>
      <c r="F425" s="32">
        <f t="shared" si="91"/>
        <v>0.6559515064000232</v>
      </c>
      <c r="G425" s="32">
        <f t="shared" si="92"/>
        <v>5.5513696915656533E-3</v>
      </c>
      <c r="I425" s="4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32">
        <f t="shared" si="84"/>
        <v>214.7672103339078</v>
      </c>
      <c r="F426" s="32">
        <f t="shared" si="91"/>
        <v>0.65982114842426987</v>
      </c>
      <c r="G426" s="32">
        <f t="shared" si="92"/>
        <v>5.5861844158924794E-3</v>
      </c>
      <c r="I426" s="4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32">
        <f t="shared" si="84"/>
        <v>214.75021281563693</v>
      </c>
      <c r="F427" s="32">
        <f t="shared" si="91"/>
        <v>0.66368665948480776</v>
      </c>
      <c r="G427" s="32">
        <f t="shared" si="92"/>
        <v>5.6184686825397857E-3</v>
      </c>
      <c r="I427" s="4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32">
        <f t="shared" si="84"/>
        <v>214.64036231336183</v>
      </c>
      <c r="F428" s="32">
        <f t="shared" si="91"/>
        <v>0.67072487060243002</v>
      </c>
      <c r="G428" s="32">
        <f t="shared" si="92"/>
        <v>5.6786032023694649E-3</v>
      </c>
      <c r="I428" s="4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32">
        <f t="shared" si="84"/>
        <v>214.57059725392085</v>
      </c>
      <c r="F429" s="32">
        <f t="shared" si="91"/>
        <v>0.6755170337952191</v>
      </c>
      <c r="G429" s="32">
        <f t="shared" si="92"/>
        <v>5.7221039287825353E-3</v>
      </c>
      <c r="I429" s="4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32">
        <f t="shared" si="84"/>
        <v>214.45263047077574</v>
      </c>
      <c r="F430" s="32">
        <f t="shared" si="91"/>
        <v>0.68284629830491694</v>
      </c>
      <c r="G430" s="32">
        <f t="shared" si="92"/>
        <v>5.7849014235906368E-3</v>
      </c>
      <c r="I430" s="4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32">
        <f t="shared" si="84"/>
        <v>214.33211178897781</v>
      </c>
      <c r="F431" s="32">
        <f t="shared" ref="F431:F440" si="93" xml:space="preserve"> E431^3*(1/SQRT(C431)-1/SQRT(B431))/((2*H$10+H$7*E431)*SQRT(11*89))</f>
        <v>0.68298371298802285</v>
      </c>
      <c r="G431" s="32">
        <f xml:space="preserve"> E431^2*(1/SQRT(C431)+1/SQRT(B431))/((2*H$10+H$7*E431)*SQRT(11*89))</f>
        <v>5.783859097084486E-3</v>
      </c>
      <c r="I431" s="4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32">
        <f t="shared" si="84"/>
        <v>214.18844798571274</v>
      </c>
      <c r="F432" s="32">
        <f t="shared" si="93"/>
        <v>0.68969023075118496</v>
      </c>
      <c r="G432" s="32">
        <f t="shared" ref="G432:G440" si="94" xml:space="preserve"> E432^2*(1/SQRT(C432)+1/SQRT(B432))/((2*H$10+H$7*E432)*SQRT(11*89))</f>
        <v>5.8466201075889294E-3</v>
      </c>
      <c r="I432" s="4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32">
        <f t="shared" si="84"/>
        <v>214.00354786040401</v>
      </c>
      <c r="F433" s="32">
        <f t="shared" si="93"/>
        <v>0.699037202566271</v>
      </c>
      <c r="G433" s="32">
        <f t="shared" si="94"/>
        <v>5.9288680239785591E-3</v>
      </c>
      <c r="I433" s="4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32">
        <f t="shared" si="84"/>
        <v>213.76223865642368</v>
      </c>
      <c r="F434" s="32">
        <f t="shared" si="93"/>
        <v>0.70901561310982786</v>
      </c>
      <c r="G434" s="32">
        <f t="shared" si="94"/>
        <v>6.0245023174640899E-3</v>
      </c>
      <c r="I434" s="4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32">
        <f t="shared" si="84"/>
        <v>213.53190626436961</v>
      </c>
      <c r="F435" s="32">
        <f t="shared" si="93"/>
        <v>0.72132158215621212</v>
      </c>
      <c r="G435" s="32">
        <f t="shared" si="94"/>
        <v>6.1310404915916605E-3</v>
      </c>
      <c r="I435" s="4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32">
        <f t="shared" si="84"/>
        <v>213.33246097006642</v>
      </c>
      <c r="F436" s="32">
        <f t="shared" si="93"/>
        <v>0.73279376834263532</v>
      </c>
      <c r="G436" s="32">
        <f t="shared" si="94"/>
        <v>6.2305987330181656E-3</v>
      </c>
      <c r="I436" s="4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32">
        <f t="shared" si="84"/>
        <v>213.1732203110592</v>
      </c>
      <c r="F437" s="32">
        <f t="shared" si="93"/>
        <v>0.74210544271493628</v>
      </c>
      <c r="G437" s="32">
        <f t="shared" si="94"/>
        <v>6.3130944317371564E-3</v>
      </c>
      <c r="I437" s="4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32">
        <f t="shared" si="84"/>
        <v>212.93574422738692</v>
      </c>
      <c r="F438" s="32">
        <f t="shared" si="93"/>
        <v>0.75573107160279041</v>
      </c>
      <c r="G438" s="32">
        <f t="shared" si="94"/>
        <v>6.4304780740878972E-3</v>
      </c>
      <c r="I438" s="4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32">
        <f t="shared" si="84"/>
        <v>212.67967468310698</v>
      </c>
      <c r="F439" s="32">
        <f t="shared" si="93"/>
        <v>0.77138830362221544</v>
      </c>
      <c r="G439" s="32">
        <f t="shared" si="94"/>
        <v>6.5625035859108692E-3</v>
      </c>
      <c r="I439" s="4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32">
        <f t="shared" si="84"/>
        <v>212.39806860069183</v>
      </c>
      <c r="F440" s="32">
        <f t="shared" si="93"/>
        <v>0.78502392314030522</v>
      </c>
      <c r="G440" s="32">
        <f t="shared" si="94"/>
        <v>6.6901517480942221E-3</v>
      </c>
      <c r="I440" s="4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32">
        <f t="shared" si="84"/>
        <v>212.10161251557005</v>
      </c>
      <c r="F441" s="32">
        <f t="shared" ref="F441:F450" si="95" xml:space="preserve"> E441^3*(1/SQRT(C441)-1/SQRT(B441))/((2*H$10+H$7*E441)*SQRT(11*91))</f>
        <v>0.79096029168429116</v>
      </c>
      <c r="G441" s="32">
        <f xml:space="preserve"> E441^2*(1/SQRT(C441)+1/SQRT(B441))/((2*H$10+H$7*E441)*SQRT(11*91))</f>
        <v>6.7512338820652764E-3</v>
      </c>
      <c r="I441" s="4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32">
        <f t="shared" si="84"/>
        <v>211.87137116909696</v>
      </c>
      <c r="F442" s="32">
        <f t="shared" si="95"/>
        <v>0.8047395845655082</v>
      </c>
      <c r="G442" s="32">
        <f t="shared" ref="G442:G450" si="96" xml:space="preserve"> E442^2*(1/SQRT(C442)+1/SQRT(B442))/((2*H$10+H$7*E442)*SQRT(11*91))</f>
        <v>6.8749123670726496E-3</v>
      </c>
      <c r="I442" s="4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32">
        <f t="shared" si="84"/>
        <v>211.64240041593436</v>
      </c>
      <c r="F443" s="32">
        <f t="shared" si="95"/>
        <v>0.8202539772943046</v>
      </c>
      <c r="G443" s="32">
        <f t="shared" si="96"/>
        <v>7.0081799809442622E-3</v>
      </c>
      <c r="I443" s="4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32">
        <f t="shared" si="84"/>
        <v>211.37814498055567</v>
      </c>
      <c r="F444" s="32">
        <f t="shared" si="95"/>
        <v>0.83708753687623094</v>
      </c>
      <c r="G444" s="32">
        <f t="shared" si="96"/>
        <v>7.1565094435865539E-3</v>
      </c>
      <c r="I444" s="4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32">
        <f t="shared" si="84"/>
        <v>211.15560521792924</v>
      </c>
      <c r="F445" s="32">
        <f t="shared" si="95"/>
        <v>0.8504443899728219</v>
      </c>
      <c r="G445" s="32">
        <f t="shared" si="96"/>
        <v>7.2806061068184155E-3</v>
      </c>
      <c r="I445" s="4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32">
        <f t="shared" si="84"/>
        <v>210.90218170909208</v>
      </c>
      <c r="F446" s="32">
        <f t="shared" si="95"/>
        <v>0.86815259462938354</v>
      </c>
      <c r="G446" s="32">
        <f t="shared" si="96"/>
        <v>7.4342862343857105E-3</v>
      </c>
      <c r="I446" s="4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32">
        <f t="shared" si="84"/>
        <v>210.58581079794371</v>
      </c>
      <c r="F447" s="32">
        <f t="shared" si="95"/>
        <v>0.88769650624540763</v>
      </c>
      <c r="G447" s="32">
        <f t="shared" si="96"/>
        <v>7.6172120321290832E-3</v>
      </c>
      <c r="I447" s="4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32">
        <f t="shared" si="84"/>
        <v>210.18314920408974</v>
      </c>
      <c r="F448" s="32">
        <f t="shared" si="95"/>
        <v>0.91398598882868909</v>
      </c>
      <c r="G448" s="32">
        <f t="shared" si="96"/>
        <v>7.8566089822604736E-3</v>
      </c>
      <c r="I448" s="4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32">
        <f t="shared" si="84"/>
        <v>209.71403820150695</v>
      </c>
      <c r="F449" s="32">
        <f t="shared" si="95"/>
        <v>0.9492440444790391</v>
      </c>
      <c r="G449" s="32">
        <f t="shared" si="96"/>
        <v>8.1666341371703314E-3</v>
      </c>
      <c r="I449" s="4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32">
        <f t="shared" si="84"/>
        <v>209.189681052277</v>
      </c>
      <c r="F450" s="32">
        <f t="shared" si="95"/>
        <v>0.98827950444990109</v>
      </c>
      <c r="G450" s="32">
        <f t="shared" si="96"/>
        <v>8.5181637481286428E-3</v>
      </c>
      <c r="I450" s="4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32">
        <f t="shared" ref="E451:E514" si="97" xml:space="preserve"> (2*H$10)/(-H$7+SQRT((H$7)^2+4*H$10*(LN(D451)-H$4)))</f>
        <v>208.46009071046205</v>
      </c>
      <c r="F451" s="32">
        <f t="shared" ref="F451:F460" si="98" xml:space="preserve"> E451^3*(1/SQRT(C451)-1/SQRT(B451))/((2*H$10+H$7*E451)*SQRT(11*93))</f>
        <v>1.0326847526561074</v>
      </c>
      <c r="G451" s="32">
        <f xml:space="preserve"> E451^2*(1/SQRT(C451)+1/SQRT(B451))/((2*H$10+H$7*E451)*SQRT(11*93))</f>
        <v>8.9318487891484211E-3</v>
      </c>
      <c r="I451" s="4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32">
        <f t="shared" si="97"/>
        <v>207.79373823124038</v>
      </c>
      <c r="F452" s="32">
        <f t="shared" si="98"/>
        <v>1.0916094742711946</v>
      </c>
      <c r="G452" s="32">
        <f t="shared" ref="G452:G460" si="99" xml:space="preserve"> E452^2*(1/SQRT(C452)+1/SQRT(B452))/((2*H$10+H$7*E452)*SQRT(11*93))</f>
        <v>9.4647919425152657E-3</v>
      </c>
      <c r="I452" s="4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32">
        <f t="shared" si="97"/>
        <v>207.07969332337507</v>
      </c>
      <c r="F453" s="32">
        <f t="shared" si="98"/>
        <v>1.1653664058826212</v>
      </c>
      <c r="G453" s="32">
        <f t="shared" si="99"/>
        <v>1.0125196713738084E-2</v>
      </c>
      <c r="I453" s="4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32">
        <f t="shared" si="97"/>
        <v>206.45440586307907</v>
      </c>
      <c r="F454" s="32">
        <f t="shared" si="98"/>
        <v>1.2406194225243858</v>
      </c>
      <c r="G454" s="32">
        <f t="shared" si="99"/>
        <v>1.0792777845040402E-2</v>
      </c>
      <c r="I454" s="4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32">
        <f t="shared" si="97"/>
        <v>205.97615044406055</v>
      </c>
      <c r="F455" s="32">
        <f t="shared" si="98"/>
        <v>1.3066326465011584</v>
      </c>
      <c r="G455" s="32">
        <f t="shared" si="99"/>
        <v>1.138021492621563E-2</v>
      </c>
      <c r="I455" s="4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32">
        <f t="shared" si="97"/>
        <v>205.59430339693679</v>
      </c>
      <c r="F456" s="32">
        <f t="shared" si="98"/>
        <v>1.3685295753458093</v>
      </c>
      <c r="G456" s="32">
        <f t="shared" si="99"/>
        <v>1.1916249419926457E-2</v>
      </c>
      <c r="I456" s="4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32">
        <f t="shared" si="97"/>
        <v>205.14304081414218</v>
      </c>
      <c r="F457" s="32">
        <f t="shared" si="98"/>
        <v>1.4398876568602295</v>
      </c>
      <c r="G457" s="32">
        <f t="shared" si="99"/>
        <v>1.256954386686183E-2</v>
      </c>
      <c r="I457" s="4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32">
        <f t="shared" si="97"/>
        <v>204.79251374464107</v>
      </c>
      <c r="F458" s="32">
        <f t="shared" si="98"/>
        <v>1.5026323274515732</v>
      </c>
      <c r="G458" s="32">
        <f t="shared" si="99"/>
        <v>1.3144578752232437E-2</v>
      </c>
      <c r="I458" s="4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32">
        <f t="shared" si="97"/>
        <v>204.67903310142123</v>
      </c>
      <c r="F459" s="32">
        <f t="shared" si="98"/>
        <v>1.5252399870019164</v>
      </c>
      <c r="G459" s="32">
        <f t="shared" si="99"/>
        <v>1.3367021234359603E-2</v>
      </c>
      <c r="I459" s="4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32">
        <f t="shared" si="97"/>
        <v>204.6300940643427</v>
      </c>
      <c r="F460" s="32">
        <f t="shared" si="98"/>
        <v>1.5392051057829237</v>
      </c>
      <c r="G460" s="32">
        <f t="shared" si="99"/>
        <v>1.3500394665041852E-2</v>
      </c>
      <c r="I460" s="4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32">
        <f t="shared" si="97"/>
        <v>204.65310106096692</v>
      </c>
      <c r="F461" s="32">
        <f t="shared" ref="F461:F470" si="100" xml:space="preserve"> E461^3*(1/SQRT(C461)-1/SQRT(B461))/((2*H$10+H$7*E461)*SQRT(11*95))</f>
        <v>1.5230364457155396</v>
      </c>
      <c r="G461" s="32">
        <f xml:space="preserve"> E461^2*(1/SQRT(C461)+1/SQRT(B461))/((2*H$10+H$7*E461)*SQRT(11*95))</f>
        <v>1.3364551714098928E-2</v>
      </c>
      <c r="I461" s="4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32">
        <f t="shared" si="97"/>
        <v>205.00424010487524</v>
      </c>
      <c r="F462" s="32">
        <f t="shared" si="100"/>
        <v>1.4737436955855698</v>
      </c>
      <c r="G462" s="32">
        <f t="shared" ref="G462:G470" si="101" xml:space="preserve"> E462^2*(1/SQRT(C462)+1/SQRT(B462))/((2*H$10+H$7*E462)*SQRT(11*95))</f>
        <v>1.2902673803194693E-2</v>
      </c>
      <c r="I462" s="4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32">
        <f t="shared" si="97"/>
        <v>205.2668200385055</v>
      </c>
      <c r="F463" s="32">
        <f t="shared" si="100"/>
        <v>1.4382007201875282</v>
      </c>
      <c r="G463" s="32">
        <f t="shared" si="101"/>
        <v>1.2580724640951032E-2</v>
      </c>
      <c r="I463" s="4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32">
        <f t="shared" si="97"/>
        <v>205.46184800268037</v>
      </c>
      <c r="F464" s="32">
        <f t="shared" si="100"/>
        <v>1.4133551146546723</v>
      </c>
      <c r="G464" s="32">
        <f t="shared" si="101"/>
        <v>1.2363305063027925E-2</v>
      </c>
      <c r="I464" s="4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32">
        <f t="shared" si="97"/>
        <v>205.53133722667181</v>
      </c>
      <c r="F465" s="32">
        <f t="shared" si="100"/>
        <v>1.4126808270028341</v>
      </c>
      <c r="G465" s="32">
        <f t="shared" si="101"/>
        <v>1.2339227404852771E-2</v>
      </c>
      <c r="I465" s="4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32">
        <f t="shared" si="97"/>
        <v>205.52377376903559</v>
      </c>
      <c r="F466" s="32">
        <f t="shared" si="100"/>
        <v>1.4223572812897691</v>
      </c>
      <c r="G466" s="32">
        <f t="shared" si="101"/>
        <v>1.2418025528657601E-2</v>
      </c>
      <c r="I466" s="4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32">
        <f t="shared" si="97"/>
        <v>205.42962845443955</v>
      </c>
      <c r="F467" s="32">
        <f t="shared" si="100"/>
        <v>1.4407464362396862</v>
      </c>
      <c r="G467" s="32">
        <f t="shared" si="101"/>
        <v>1.2596512761022494E-2</v>
      </c>
      <c r="I467" s="4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32">
        <f t="shared" si="97"/>
        <v>205.43221391884768</v>
      </c>
      <c r="F468" s="32">
        <f t="shared" si="100"/>
        <v>1.4480554264975689</v>
      </c>
      <c r="G468" s="32">
        <f t="shared" si="101"/>
        <v>1.2655186027645829E-2</v>
      </c>
      <c r="I468" s="4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32">
        <f t="shared" si="97"/>
        <v>205.50963064620939</v>
      </c>
      <c r="F469" s="32">
        <f t="shared" si="100"/>
        <v>1.4442542302242947</v>
      </c>
      <c r="G469" s="32">
        <f t="shared" si="101"/>
        <v>1.2614188664463339E-2</v>
      </c>
      <c r="I469" s="4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32">
        <f t="shared" si="97"/>
        <v>205.8539587096989</v>
      </c>
      <c r="F470" s="32">
        <f t="shared" si="100"/>
        <v>1.4017686120480839</v>
      </c>
      <c r="G470" s="32">
        <f t="shared" si="101"/>
        <v>1.2223376440298264E-2</v>
      </c>
      <c r="I470" s="4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32">
        <f t="shared" si="97"/>
        <v>206.306097323334</v>
      </c>
      <c r="F471" s="32">
        <f t="shared" ref="F471:F480" si="102" xml:space="preserve"> E471^3*(1/SQRT(C471)-1/SQRT(B471))/((2*H$10+H$7*E471)*SQRT(11*97))</f>
        <v>1.3348693702028216</v>
      </c>
      <c r="G471" s="32">
        <f xml:space="preserve"> E471^2*(1/SQRT(C471)+1/SQRT(B471))/((2*H$10+H$7*E471)*SQRT(11*97))</f>
        <v>1.1612157737236856E-2</v>
      </c>
      <c r="I471" s="4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32">
        <f t="shared" si="97"/>
        <v>206.771732562338</v>
      </c>
      <c r="F472" s="32">
        <f t="shared" si="102"/>
        <v>1.2866403494806342</v>
      </c>
      <c r="G472" s="32">
        <f t="shared" ref="G472:G480" si="103" xml:space="preserve"> E472^2*(1/SQRT(C472)+1/SQRT(B472))/((2*H$10+H$7*E472)*SQRT(11*97))</f>
        <v>1.1163910895833122E-2</v>
      </c>
      <c r="I472" s="4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32">
        <f t="shared" si="97"/>
        <v>207.17498926069206</v>
      </c>
      <c r="F473" s="32">
        <f t="shared" si="102"/>
        <v>1.2485328819315655</v>
      </c>
      <c r="G473" s="32">
        <f t="shared" si="103"/>
        <v>1.0816693443259395E-2</v>
      </c>
      <c r="I473" s="4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32">
        <f t="shared" si="97"/>
        <v>207.4902056158696</v>
      </c>
      <c r="F474" s="32">
        <f t="shared" si="102"/>
        <v>1.2189237380550346</v>
      </c>
      <c r="G474" s="32">
        <f t="shared" si="103"/>
        <v>1.0556592903927785E-2</v>
      </c>
      <c r="I474" s="4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32">
        <f t="shared" si="97"/>
        <v>207.89503584845008</v>
      </c>
      <c r="F475" s="32">
        <f t="shared" si="102"/>
        <v>1.1761827116819383</v>
      </c>
      <c r="G475" s="32">
        <f t="shared" si="103"/>
        <v>1.0204862185812692E-2</v>
      </c>
      <c r="I475" s="4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32">
        <f t="shared" si="97"/>
        <v>208.28769187872948</v>
      </c>
      <c r="F476" s="32">
        <f t="shared" si="102"/>
        <v>1.1470404362089606</v>
      </c>
      <c r="G476" s="32">
        <f t="shared" si="103"/>
        <v>9.9348378190071088E-3</v>
      </c>
      <c r="I476" s="4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32">
        <f t="shared" si="97"/>
        <v>208.54260593798679</v>
      </c>
      <c r="F477" s="32">
        <f t="shared" si="102"/>
        <v>1.1309872878321856</v>
      </c>
      <c r="G477" s="32">
        <f t="shared" si="103"/>
        <v>9.782342071050722E-3</v>
      </c>
      <c r="I477" s="4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32">
        <f t="shared" si="97"/>
        <v>208.88792710533858</v>
      </c>
      <c r="F478" s="32">
        <f t="shared" si="102"/>
        <v>1.1083251611055613</v>
      </c>
      <c r="G478" s="32">
        <f t="shared" si="103"/>
        <v>9.5747928042448343E-3</v>
      </c>
      <c r="I478" s="4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32">
        <f t="shared" si="97"/>
        <v>209.19169661282828</v>
      </c>
      <c r="F479" s="32">
        <f t="shared" si="102"/>
        <v>1.0940692685563982</v>
      </c>
      <c r="G479" s="32">
        <f t="shared" si="103"/>
        <v>9.4252668079377461E-3</v>
      </c>
      <c r="I479" s="4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32">
        <f t="shared" si="97"/>
        <v>209.33941664149032</v>
      </c>
      <c r="F480" s="32">
        <f t="shared" si="102"/>
        <v>1.0863286875380427</v>
      </c>
      <c r="G480" s="32">
        <f t="shared" si="103"/>
        <v>9.3611413702793279E-3</v>
      </c>
      <c r="I480" s="4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32">
        <f t="shared" si="97"/>
        <v>209.23818512428116</v>
      </c>
      <c r="F481" s="32">
        <f t="shared" ref="F481:F490" si="104" xml:space="preserve"> E481^3*(1/SQRT(C481)-1/SQRT(B481))/((2*H$10+H$7*E481)*SQRT(11*99))</f>
        <v>1.0865443258670289</v>
      </c>
      <c r="G481" s="32">
        <f xml:space="preserve"> E481^2*(1/SQRT(C481)+1/SQRT(B481))/((2*H$10+H$7*E481)*SQRT(11*99))</f>
        <v>9.3680402767032725E-3</v>
      </c>
      <c r="I481" s="4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32">
        <f t="shared" si="97"/>
        <v>209.26648198848758</v>
      </c>
      <c r="F482" s="32">
        <f t="shared" si="104"/>
        <v>1.0949658362174206</v>
      </c>
      <c r="G482" s="32">
        <f t="shared" ref="G482:G490" si="105" xml:space="preserve"> E482^2*(1/SQRT(C482)+1/SQRT(B482))/((2*H$10+H$7*E482)*SQRT(11*99))</f>
        <v>9.4214829627546747E-3</v>
      </c>
      <c r="I482" s="4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32">
        <f t="shared" si="97"/>
        <v>209.38126826279546</v>
      </c>
      <c r="F483" s="32">
        <f t="shared" si="104"/>
        <v>1.0899386758599017</v>
      </c>
      <c r="G483" s="32">
        <f t="shared" si="105"/>
        <v>9.3820466429845803E-3</v>
      </c>
      <c r="I483" s="4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32">
        <f t="shared" si="97"/>
        <v>209.4665874246144</v>
      </c>
      <c r="F484" s="32">
        <f t="shared" si="104"/>
        <v>1.0894737223356341</v>
      </c>
      <c r="G484" s="32">
        <f t="shared" si="105"/>
        <v>9.3738344360450344E-3</v>
      </c>
      <c r="I484" s="4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39">
        <f t="shared" si="97"/>
        <v>209.64840550943836</v>
      </c>
      <c r="F485" s="39">
        <f t="shared" si="104"/>
        <v>1.0841417210712645</v>
      </c>
      <c r="G485" s="39">
        <f t="shared" si="105"/>
        <v>9.3115016737693596E-3</v>
      </c>
      <c r="H485" s="30"/>
      <c r="I485" s="46"/>
      <c r="J485" s="47"/>
      <c r="K485" s="25"/>
      <c r="L485" s="25"/>
      <c r="M485" s="22"/>
      <c r="N485" s="22"/>
      <c r="P485" s="33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32">
        <f t="shared" si="97"/>
        <v>209.72526869245428</v>
      </c>
      <c r="F486" s="32">
        <f t="shared" si="104"/>
        <v>1.0826223682374871</v>
      </c>
      <c r="G486" s="32">
        <f t="shared" si="105"/>
        <v>9.2980564395992726E-3</v>
      </c>
      <c r="I486" s="4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32">
        <f t="shared" si="97"/>
        <v>209.77656351726142</v>
      </c>
      <c r="F487" s="32">
        <f t="shared" si="104"/>
        <v>1.0789265511159325</v>
      </c>
      <c r="G487" s="32">
        <f t="shared" si="105"/>
        <v>9.2822180884408623E-3</v>
      </c>
      <c r="I487" s="4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32">
        <f t="shared" si="97"/>
        <v>210.02903818731028</v>
      </c>
      <c r="F488" s="32">
        <f t="shared" si="104"/>
        <v>1.0640887328922624</v>
      </c>
      <c r="G488" s="32">
        <f t="shared" si="105"/>
        <v>9.153297585666945E-3</v>
      </c>
      <c r="I488" s="4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32">
        <f t="shared" si="97"/>
        <v>210.29882608066868</v>
      </c>
      <c r="F489" s="32">
        <f t="shared" si="104"/>
        <v>1.0510803717818695</v>
      </c>
      <c r="G489" s="32">
        <f t="shared" si="105"/>
        <v>9.0302166782111927E-3</v>
      </c>
      <c r="I489" s="4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32">
        <f t="shared" si="97"/>
        <v>210.62618812743617</v>
      </c>
      <c r="F490" s="32">
        <f t="shared" si="104"/>
        <v>1.0351833811771043</v>
      </c>
      <c r="G490" s="32">
        <f t="shared" si="105"/>
        <v>8.8801298866565195E-3</v>
      </c>
      <c r="I490" s="4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32">
        <f t="shared" si="97"/>
        <v>210.99729389265786</v>
      </c>
      <c r="F491" s="32">
        <f t="shared" ref="F491:F500" si="106" xml:space="preserve"> E491^3*(1/SQRT(C491)-1/SQRT(B491))/((2*H$10+H$7*E491)*SQRT(11*101))</f>
        <v>1.008168329506038</v>
      </c>
      <c r="G491" s="32">
        <f xml:space="preserve"> E491^2*(1/SQRT(C491)+1/SQRT(B491))/((2*H$10+H$7*E491)*SQRT(11*101))</f>
        <v>8.6288509942406624E-3</v>
      </c>
      <c r="I491" s="4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32">
        <f t="shared" si="97"/>
        <v>211.35480348767524</v>
      </c>
      <c r="F492" s="32">
        <f t="shared" si="106"/>
        <v>0.99331073134425862</v>
      </c>
      <c r="G492" s="32">
        <f t="shared" ref="G492:G500" si="107" xml:space="preserve"> E492^2*(1/SQRT(C492)+1/SQRT(B492))/((2*H$10+H$7*E492)*SQRT(11*101))</f>
        <v>8.4846790049982277E-3</v>
      </c>
      <c r="I492" s="4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32">
        <f t="shared" si="97"/>
        <v>211.61950731568061</v>
      </c>
      <c r="F493" s="32">
        <f t="shared" si="106"/>
        <v>0.98156825974552064</v>
      </c>
      <c r="G493" s="32">
        <f t="shared" si="107"/>
        <v>8.3824238289268195E-3</v>
      </c>
      <c r="I493" s="4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32">
        <f t="shared" si="97"/>
        <v>211.91762168166377</v>
      </c>
      <c r="F494" s="32">
        <f t="shared" si="106"/>
        <v>0.9677639917804477</v>
      </c>
      <c r="G494" s="32">
        <f t="shared" si="107"/>
        <v>8.2635468488809968E-3</v>
      </c>
      <c r="I494" s="4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32">
        <f t="shared" si="97"/>
        <v>212.22269928235696</v>
      </c>
      <c r="F495" s="32">
        <f t="shared" si="106"/>
        <v>0.9559636258941443</v>
      </c>
      <c r="G495" s="32">
        <f t="shared" si="107"/>
        <v>8.1583989700733123E-3</v>
      </c>
      <c r="I495" s="4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32">
        <f t="shared" si="97"/>
        <v>212.59643523889602</v>
      </c>
      <c r="F496" s="32">
        <f t="shared" si="106"/>
        <v>0.94277768966702447</v>
      </c>
      <c r="G496" s="32">
        <f t="shared" si="107"/>
        <v>8.0305332057237569E-3</v>
      </c>
      <c r="I496" s="4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32">
        <f t="shared" si="97"/>
        <v>213.10501319354961</v>
      </c>
      <c r="F497" s="32">
        <f t="shared" si="106"/>
        <v>0.92304620060356402</v>
      </c>
      <c r="G497" s="32">
        <f t="shared" si="107"/>
        <v>7.8454933450871744E-3</v>
      </c>
      <c r="I497" s="4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32">
        <f t="shared" si="97"/>
        <v>213.66104990374546</v>
      </c>
      <c r="F498" s="32">
        <f t="shared" si="106"/>
        <v>0.90266272850606477</v>
      </c>
      <c r="G498" s="32">
        <f t="shared" si="107"/>
        <v>7.6568922589678751E-3</v>
      </c>
      <c r="I498" s="4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32">
        <f t="shared" si="97"/>
        <v>214.17585073250206</v>
      </c>
      <c r="F499" s="32">
        <f t="shared" si="106"/>
        <v>0.8832223055578371</v>
      </c>
      <c r="G499" s="32">
        <f t="shared" si="107"/>
        <v>7.4866794561240279E-3</v>
      </c>
      <c r="I499" s="4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32">
        <f t="shared" si="97"/>
        <v>214.58945608657461</v>
      </c>
      <c r="F500" s="32">
        <f t="shared" si="106"/>
        <v>0.87157109452384185</v>
      </c>
      <c r="G500" s="32">
        <f t="shared" si="107"/>
        <v>7.3754124203898076E-3</v>
      </c>
      <c r="I500" s="4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32">
        <f t="shared" si="97"/>
        <v>214.96521127202482</v>
      </c>
      <c r="F501" s="32">
        <f t="shared" ref="F501:F510" si="108" xml:space="preserve"> E501^3*(1/SQRT(C501)-1/SQRT(B501))/((2*H$10+H$7*E501)*SQRT(11*103))</f>
        <v>0.85075596599723191</v>
      </c>
      <c r="G501" s="32">
        <f xml:space="preserve"> E501^2*(1/SQRT(C501)+1/SQRT(B501))/((2*H$10+H$7*E501)*SQRT(11*103))</f>
        <v>7.1959654008545131E-3</v>
      </c>
      <c r="I501" s="4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32">
        <f t="shared" si="97"/>
        <v>215.27526018568861</v>
      </c>
      <c r="F502" s="32">
        <f t="shared" si="108"/>
        <v>0.8405345168378433</v>
      </c>
      <c r="G502" s="32">
        <f t="shared" ref="G502:G510" si="109" xml:space="preserve"> E502^2*(1/SQRT(C502)+1/SQRT(B502))/((2*H$10+H$7*E502)*SQRT(11*103))</f>
        <v>7.1133107439606729E-3</v>
      </c>
      <c r="I502" s="4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32">
        <f t="shared" si="97"/>
        <v>215.60674503322122</v>
      </c>
      <c r="F503" s="32">
        <f t="shared" si="108"/>
        <v>0.83161467339310924</v>
      </c>
      <c r="G503" s="32">
        <f t="shared" si="109"/>
        <v>7.0322077601331634E-3</v>
      </c>
      <c r="I503" s="4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32">
        <f t="shared" si="97"/>
        <v>215.97452643127045</v>
      </c>
      <c r="F504" s="32">
        <f t="shared" si="108"/>
        <v>0.82241223214393844</v>
      </c>
      <c r="G504" s="32">
        <f t="shared" si="109"/>
        <v>6.9461986116607973E-3</v>
      </c>
      <c r="I504" s="4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32">
        <f t="shared" si="97"/>
        <v>216.18612478537824</v>
      </c>
      <c r="F505" s="32">
        <f t="shared" si="108"/>
        <v>0.8205083239252422</v>
      </c>
      <c r="G505" s="32">
        <f t="shared" si="109"/>
        <v>6.9206065280623934E-3</v>
      </c>
      <c r="I505" s="4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32">
        <f t="shared" si="97"/>
        <v>216.38632002144163</v>
      </c>
      <c r="F506" s="32">
        <f t="shared" si="108"/>
        <v>0.81713025792658545</v>
      </c>
      <c r="G506" s="32">
        <f t="shared" si="109"/>
        <v>6.8879774549819835E-3</v>
      </c>
      <c r="I506" s="4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32">
        <f t="shared" si="97"/>
        <v>216.49969352495063</v>
      </c>
      <c r="F507" s="32">
        <f t="shared" si="108"/>
        <v>0.81978377933835866</v>
      </c>
      <c r="G507" s="32">
        <f t="shared" si="109"/>
        <v>6.897508798978773E-3</v>
      </c>
      <c r="I507" s="4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32">
        <f t="shared" si="97"/>
        <v>216.49049046272788</v>
      </c>
      <c r="F508" s="32">
        <f t="shared" si="108"/>
        <v>0.82252440785319392</v>
      </c>
      <c r="G508" s="32">
        <f t="shared" si="109"/>
        <v>6.9258646848701297E-3</v>
      </c>
      <c r="I508" s="4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32">
        <f t="shared" si="97"/>
        <v>216.5297680908115</v>
      </c>
      <c r="F509" s="32">
        <f t="shared" si="108"/>
        <v>0.82240941439051507</v>
      </c>
      <c r="G509" s="32">
        <f t="shared" si="109"/>
        <v>6.9335018623599056E-3</v>
      </c>
      <c r="I509" s="4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32">
        <f t="shared" si="97"/>
        <v>216.52057840023568</v>
      </c>
      <c r="F510" s="32">
        <f t="shared" si="108"/>
        <v>0.82836107278579496</v>
      </c>
      <c r="G510" s="32">
        <f t="shared" si="109"/>
        <v>6.9747719824023776E-3</v>
      </c>
      <c r="I510" s="4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32">
        <f t="shared" si="97"/>
        <v>216.54151036178288</v>
      </c>
      <c r="F511" s="32">
        <f t="shared" ref="F511:F520" si="110" xml:space="preserve"> E511^3*(1/SQRT(C511)-1/SQRT(B511))/((2*H$10+H$7*E511)*SQRT(11*105))</f>
        <v>0.82232159771503499</v>
      </c>
      <c r="G511" s="32">
        <f xml:space="preserve"> E511^2*(1/SQRT(C511)+1/SQRT(B511))/((2*H$10+H$7*E511)*SQRT(11*105))</f>
        <v>6.9235177049054982E-3</v>
      </c>
      <c r="I511" s="4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32">
        <f t="shared" si="97"/>
        <v>216.57735792346693</v>
      </c>
      <c r="F512" s="32">
        <f t="shared" si="110"/>
        <v>0.82557857443263782</v>
      </c>
      <c r="G512" s="32">
        <f t="shared" ref="G512:G520" si="111" xml:space="preserve"> E512^2*(1/SQRT(C512)+1/SQRT(B512))/((2*H$10+H$7*E512)*SQRT(11*105))</f>
        <v>6.9468334218469943E-3</v>
      </c>
      <c r="I512" s="4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32">
        <f t="shared" si="97"/>
        <v>216.6525730851493</v>
      </c>
      <c r="F513" s="32">
        <f t="shared" si="110"/>
        <v>0.82772554006457533</v>
      </c>
      <c r="G513" s="32">
        <f t="shared" si="111"/>
        <v>6.9590846464384105E-3</v>
      </c>
      <c r="I513" s="4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32">
        <f t="shared" si="97"/>
        <v>216.6823501076403</v>
      </c>
      <c r="F514" s="32">
        <f t="shared" si="110"/>
        <v>0.82695107033999482</v>
      </c>
      <c r="G514" s="32">
        <f t="shared" si="111"/>
        <v>6.9636195854607058E-3</v>
      </c>
      <c r="I514" s="4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32">
        <f t="shared" ref="E515:E578" si="112" xml:space="preserve"> (2*H$10)/(-H$7+SQRT((H$7)^2+4*H$10*(LN(D515)-H$4)))</f>
        <v>216.61691752034423</v>
      </c>
      <c r="F515" s="32">
        <f t="shared" si="110"/>
        <v>0.83409120743489662</v>
      </c>
      <c r="G515" s="32">
        <f t="shared" si="111"/>
        <v>7.0226355390922935E-3</v>
      </c>
      <c r="I515" s="4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32">
        <f t="shared" si="112"/>
        <v>216.6948199370627</v>
      </c>
      <c r="F516" s="32">
        <f t="shared" si="110"/>
        <v>0.83460475047225946</v>
      </c>
      <c r="G516" s="32">
        <f t="shared" si="111"/>
        <v>7.0259690519295735E-3</v>
      </c>
      <c r="I516" s="4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32">
        <f t="shared" si="112"/>
        <v>216.83583910197697</v>
      </c>
      <c r="F517" s="32">
        <f t="shared" si="110"/>
        <v>0.83279684267607113</v>
      </c>
      <c r="G517" s="32">
        <f t="shared" si="111"/>
        <v>7.0106125902788478E-3</v>
      </c>
      <c r="I517" s="4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32">
        <f t="shared" si="112"/>
        <v>216.93856461381168</v>
      </c>
      <c r="F518" s="32">
        <f t="shared" si="110"/>
        <v>0.83524922378733979</v>
      </c>
      <c r="G518" s="32">
        <f t="shared" si="111"/>
        <v>7.0241577727352461E-3</v>
      </c>
      <c r="I518" s="4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32">
        <f t="shared" si="112"/>
        <v>217.13111613763544</v>
      </c>
      <c r="F519" s="32">
        <f t="shared" si="110"/>
        <v>0.83314763889893639</v>
      </c>
      <c r="G519" s="32">
        <f t="shared" si="111"/>
        <v>6.9988689618913167E-3</v>
      </c>
      <c r="I519" s="4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32">
        <f t="shared" si="112"/>
        <v>217.22255402845752</v>
      </c>
      <c r="F520" s="32">
        <f t="shared" si="110"/>
        <v>0.83542386302228011</v>
      </c>
      <c r="G520" s="32">
        <f t="shared" si="111"/>
        <v>7.0113749211616078E-3</v>
      </c>
      <c r="I520" s="4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32">
        <f t="shared" si="112"/>
        <v>217.33608696462781</v>
      </c>
      <c r="F521" s="32">
        <f t="shared" ref="F521:F530" si="113" xml:space="preserve"> E521^3*(1/SQRT(C521)-1/SQRT(B521))/((2*H$10+H$7*E521)*SQRT(11*107))</f>
        <v>0.82434869696595292</v>
      </c>
      <c r="G521" s="32">
        <f xml:space="preserve"> E521^2*(1/SQRT(C521)+1/SQRT(B521))/((2*H$10+H$7*E521)*SQRT(11*107))</f>
        <v>6.9259750511924912E-3</v>
      </c>
      <c r="I521" s="4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32">
        <f t="shared" si="112"/>
        <v>217.45977264993633</v>
      </c>
      <c r="F522" s="32">
        <f t="shared" si="113"/>
        <v>0.82247926933818383</v>
      </c>
      <c r="G522" s="32">
        <f t="shared" ref="G522:G530" si="114" xml:space="preserve"> E522^2*(1/SQRT(C522)+1/SQRT(B522))/((2*H$10+H$7*E522)*SQRT(11*107))</f>
        <v>6.9156672241368353E-3</v>
      </c>
      <c r="I522" s="4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32">
        <f t="shared" si="112"/>
        <v>217.60563343559079</v>
      </c>
      <c r="F523" s="32">
        <f t="shared" si="113"/>
        <v>0.82338286710100739</v>
      </c>
      <c r="G523" s="32">
        <f t="shared" si="114"/>
        <v>6.9102223580024486E-3</v>
      </c>
      <c r="I523" s="4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32">
        <f t="shared" si="112"/>
        <v>217.79774267967963</v>
      </c>
      <c r="F524" s="32">
        <f t="shared" si="113"/>
        <v>0.81901317395976969</v>
      </c>
      <c r="G524" s="32">
        <f t="shared" si="114"/>
        <v>6.8770298270741416E-3</v>
      </c>
      <c r="I524" s="4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32">
        <f t="shared" si="112"/>
        <v>217.96495386138426</v>
      </c>
      <c r="F525" s="32">
        <f t="shared" si="113"/>
        <v>0.81790597906801332</v>
      </c>
      <c r="G525" s="32">
        <f t="shared" si="114"/>
        <v>6.8600160393524224E-3</v>
      </c>
      <c r="I525" s="4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32">
        <f t="shared" si="112"/>
        <v>218.16040607801017</v>
      </c>
      <c r="F526" s="32">
        <f t="shared" si="113"/>
        <v>0.81614314379790065</v>
      </c>
      <c r="G526" s="32">
        <f t="shared" si="114"/>
        <v>6.8391390897177013E-3</v>
      </c>
      <c r="I526" s="4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32">
        <f t="shared" si="112"/>
        <v>218.26947901828694</v>
      </c>
      <c r="F527" s="32">
        <f t="shared" si="113"/>
        <v>0.81634634164629061</v>
      </c>
      <c r="G527" s="32">
        <f t="shared" si="114"/>
        <v>6.8404626787048157E-3</v>
      </c>
      <c r="I527" s="4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32">
        <f t="shared" si="112"/>
        <v>218.30359189650454</v>
      </c>
      <c r="F528" s="32">
        <f t="shared" si="113"/>
        <v>0.81665434839803752</v>
      </c>
      <c r="G528" s="32">
        <f t="shared" si="114"/>
        <v>6.8496620526162294E-3</v>
      </c>
      <c r="I528" s="4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32">
        <f t="shared" si="112"/>
        <v>218.48283503037874</v>
      </c>
      <c r="F529" s="32">
        <f t="shared" si="113"/>
        <v>0.81435954857536919</v>
      </c>
      <c r="G529" s="32">
        <f t="shared" si="114"/>
        <v>6.8279740406028975E-3</v>
      </c>
      <c r="I529" s="4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32">
        <f t="shared" si="112"/>
        <v>218.63238921186337</v>
      </c>
      <c r="F530" s="32">
        <f t="shared" si="113"/>
        <v>0.81539435181571929</v>
      </c>
      <c r="G530" s="32">
        <f t="shared" si="114"/>
        <v>6.8270491163827576E-3</v>
      </c>
      <c r="I530" s="4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32">
        <f t="shared" si="112"/>
        <v>218.77644183647507</v>
      </c>
      <c r="F531" s="32">
        <f t="shared" ref="F531:F540" si="115" xml:space="preserve"> E531^3*(1/SQRT(C531)-1/SQRT(B531))/((2*H$10+H$7*E531)*SQRT(11*109))</f>
        <v>0.80699837512464478</v>
      </c>
      <c r="G531" s="32">
        <f xml:space="preserve"> E531^2*(1/SQRT(C531)+1/SQRT(B531))/((2*H$10+H$7*E531)*SQRT(11*109))</f>
        <v>6.752964543587309E-3</v>
      </c>
      <c r="I531" s="4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32">
        <f t="shared" si="112"/>
        <v>218.97668792701839</v>
      </c>
      <c r="F532" s="32">
        <f t="shared" si="115"/>
        <v>0.80539602297385193</v>
      </c>
      <c r="G532" s="32">
        <f t="shared" ref="G532:G540" si="116" xml:space="preserve"> E532^2*(1/SQRT(C532)+1/SQRT(B532))/((2*H$10+H$7*E532)*SQRT(11*109))</f>
        <v>6.7318972148089542E-3</v>
      </c>
      <c r="I532" s="4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32">
        <f t="shared" si="112"/>
        <v>219.1111170817307</v>
      </c>
      <c r="F533" s="32">
        <f t="shared" si="115"/>
        <v>0.80580007965214473</v>
      </c>
      <c r="G533" s="32">
        <f t="shared" si="116"/>
        <v>6.7293437879057541E-3</v>
      </c>
      <c r="I533" s="4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32">
        <f t="shared" si="112"/>
        <v>219.18507379052184</v>
      </c>
      <c r="F534" s="32">
        <f t="shared" si="115"/>
        <v>0.80407476973893055</v>
      </c>
      <c r="G534" s="32">
        <f t="shared" si="116"/>
        <v>6.725806891730423E-3</v>
      </c>
      <c r="I534" s="4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32">
        <f t="shared" si="112"/>
        <v>219.29390090307757</v>
      </c>
      <c r="F535" s="32">
        <f t="shared" si="115"/>
        <v>0.80303616582109727</v>
      </c>
      <c r="G535" s="32">
        <f t="shared" si="116"/>
        <v>6.7189751713986074E-3</v>
      </c>
      <c r="I535" s="4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32">
        <f t="shared" si="112"/>
        <v>219.45781885936677</v>
      </c>
      <c r="F536" s="32">
        <f t="shared" si="115"/>
        <v>0.80318327761113095</v>
      </c>
      <c r="G536" s="32">
        <f t="shared" si="116"/>
        <v>6.7120147874767892E-3</v>
      </c>
      <c r="I536" s="4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32">
        <f t="shared" si="112"/>
        <v>219.55563903355483</v>
      </c>
      <c r="F537" s="32">
        <f t="shared" si="115"/>
        <v>0.80175892049921504</v>
      </c>
      <c r="G537" s="32">
        <f t="shared" si="116"/>
        <v>6.7057049581977996E-3</v>
      </c>
      <c r="I537" s="4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32">
        <f t="shared" si="112"/>
        <v>219.62668543335886</v>
      </c>
      <c r="F538" s="32">
        <f t="shared" si="115"/>
        <v>0.80480181226852066</v>
      </c>
      <c r="G538" s="32">
        <f t="shared" si="116"/>
        <v>6.7221786954859428E-3</v>
      </c>
      <c r="I538" s="4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32">
        <f t="shared" si="112"/>
        <v>219.70731496824746</v>
      </c>
      <c r="F539" s="32">
        <f t="shared" si="115"/>
        <v>0.80653849425656643</v>
      </c>
      <c r="G539" s="32">
        <f t="shared" si="116"/>
        <v>6.7327458369612347E-3</v>
      </c>
      <c r="I539" s="4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32">
        <f t="shared" si="112"/>
        <v>219.73945548455714</v>
      </c>
      <c r="F540" s="32">
        <f t="shared" si="115"/>
        <v>0.80678620083346608</v>
      </c>
      <c r="G540" s="32">
        <f t="shared" si="116"/>
        <v>6.7423247702016404E-3</v>
      </c>
      <c r="I540" s="4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32">
        <f t="shared" si="112"/>
        <v>219.73058522364411</v>
      </c>
      <c r="F541" s="32">
        <f t="shared" ref="F541:F550" si="117" xml:space="preserve"> E541^3*(1/SQRT(C541)-1/SQRT(B541))/((2*H$10+H$7*E541)*SQRT(11*111))</f>
        <v>0.80145882765915266</v>
      </c>
      <c r="G541" s="32">
        <f xml:space="preserve"> E541^2*(1/SQRT(C541)+1/SQRT(B541))/((2*H$10+H$7*E541)*SQRT(11*111))</f>
        <v>6.7016413384991163E-3</v>
      </c>
      <c r="I541" s="4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32">
        <f t="shared" si="112"/>
        <v>219.71316710141221</v>
      </c>
      <c r="F542" s="32">
        <f t="shared" si="117"/>
        <v>0.8081205032813944</v>
      </c>
      <c r="G542" s="32">
        <f t="shared" ref="G542:G550" si="118" xml:space="preserve"> E542^2*(1/SQRT(C542)+1/SQRT(B542))/((2*H$10+H$7*E542)*SQRT(11*111))</f>
        <v>6.7484425744878708E-3</v>
      </c>
      <c r="I542" s="4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32">
        <f t="shared" si="112"/>
        <v>219.74554581014758</v>
      </c>
      <c r="F543" s="32">
        <f t="shared" si="117"/>
        <v>0.81191315870633796</v>
      </c>
      <c r="G543" s="32">
        <f t="shared" si="118"/>
        <v>6.7734988165092337E-3</v>
      </c>
      <c r="I543" s="4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32">
        <f t="shared" si="112"/>
        <v>219.79020219216471</v>
      </c>
      <c r="F544" s="32">
        <f t="shared" si="117"/>
        <v>0.81430873197748033</v>
      </c>
      <c r="G544" s="32">
        <f t="shared" si="118"/>
        <v>6.7917734705521329E-3</v>
      </c>
      <c r="I544" s="4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32">
        <f t="shared" si="112"/>
        <v>219.90508130323053</v>
      </c>
      <c r="F545" s="32">
        <f t="shared" si="117"/>
        <v>0.81354869891250048</v>
      </c>
      <c r="G545" s="32">
        <f t="shared" si="118"/>
        <v>6.7877496241955035E-3</v>
      </c>
      <c r="I545" s="4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32">
        <f t="shared" si="112"/>
        <v>220.02684129115627</v>
      </c>
      <c r="F546" s="32">
        <f t="shared" si="117"/>
        <v>0.81420694386896109</v>
      </c>
      <c r="G546" s="32">
        <f t="shared" si="118"/>
        <v>6.7883705293248749E-3</v>
      </c>
      <c r="I546" s="4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32">
        <f t="shared" si="112"/>
        <v>220.14868726990977</v>
      </c>
      <c r="F547" s="32">
        <f t="shared" si="117"/>
        <v>0.81594720827129785</v>
      </c>
      <c r="G547" s="32">
        <f t="shared" si="118"/>
        <v>6.7945835477451842E-3</v>
      </c>
      <c r="I547" s="4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32">
        <f t="shared" si="112"/>
        <v>220.39896912758218</v>
      </c>
      <c r="F548" s="32">
        <f t="shared" si="117"/>
        <v>0.80874405534099303</v>
      </c>
      <c r="G548" s="32">
        <f t="shared" si="118"/>
        <v>6.7432661719617508E-3</v>
      </c>
      <c r="I548" s="4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32">
        <f t="shared" si="112"/>
        <v>220.67024238890414</v>
      </c>
      <c r="F549" s="32">
        <f t="shared" si="117"/>
        <v>0.80716082805342626</v>
      </c>
      <c r="G549" s="32">
        <f t="shared" si="118"/>
        <v>6.7168741005596694E-3</v>
      </c>
      <c r="I549" s="4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32">
        <f t="shared" si="112"/>
        <v>220.87963503291269</v>
      </c>
      <c r="F550" s="32">
        <f t="shared" si="117"/>
        <v>0.80293487431272748</v>
      </c>
      <c r="G550" s="32">
        <f t="shared" si="118"/>
        <v>6.6847590016006252E-3</v>
      </c>
      <c r="I550" s="4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32">
        <f t="shared" si="112"/>
        <v>221.09653144817364</v>
      </c>
      <c r="F551" s="32">
        <f t="shared" ref="F551:F560" si="119" xml:space="preserve"> E551^3*(1/SQRT(C551)-1/SQRT(B551))/((2*H$10+H$7*E551)*SQRT(11*113))</f>
        <v>0.79157395018045973</v>
      </c>
      <c r="G551" s="32">
        <f xml:space="preserve"> E551^2*(1/SQRT(C551)+1/SQRT(B551))/((2*H$10+H$7*E551)*SQRT(11*113))</f>
        <v>6.5932370241273608E-3</v>
      </c>
      <c r="I551" s="4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32">
        <f t="shared" si="112"/>
        <v>221.35928985593895</v>
      </c>
      <c r="F552" s="32">
        <f t="shared" si="119"/>
        <v>0.78830491008295789</v>
      </c>
      <c r="G552" s="32">
        <f t="shared" ref="G552:G560" si="120" xml:space="preserve"> E552^2*(1/SQRT(C552)+1/SQRT(B552))/((2*H$10+H$7*E552)*SQRT(11*113))</f>
        <v>6.5618222505042529E-3</v>
      </c>
      <c r="I552" s="4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32">
        <f t="shared" si="112"/>
        <v>221.681329433473</v>
      </c>
      <c r="F553" s="32">
        <f t="shared" si="119"/>
        <v>0.78261010603414516</v>
      </c>
      <c r="G553" s="32">
        <f t="shared" si="120"/>
        <v>6.51559350785119E-3</v>
      </c>
      <c r="I553" s="4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32">
        <f t="shared" si="112"/>
        <v>221.94318535445933</v>
      </c>
      <c r="F554" s="32">
        <f t="shared" si="119"/>
        <v>0.78055583525015293</v>
      </c>
      <c r="G554" s="32">
        <f t="shared" si="120"/>
        <v>6.4887701512682068E-3</v>
      </c>
      <c r="I554" s="4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32">
        <f t="shared" si="112"/>
        <v>222.22266027841818</v>
      </c>
      <c r="F555" s="32">
        <f t="shared" si="119"/>
        <v>0.7801139999618274</v>
      </c>
      <c r="G555" s="32">
        <f t="shared" si="120"/>
        <v>6.4672340359222744E-3</v>
      </c>
      <c r="I555" s="4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32">
        <f t="shared" si="112"/>
        <v>222.38653518746031</v>
      </c>
      <c r="F556" s="32">
        <f t="shared" si="119"/>
        <v>0.77777543921087666</v>
      </c>
      <c r="G556" s="32">
        <f t="shared" si="120"/>
        <v>6.4501164335488493E-3</v>
      </c>
      <c r="I556" s="4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32">
        <f t="shared" si="112"/>
        <v>222.52842608388886</v>
      </c>
      <c r="F557" s="32">
        <f t="shared" si="119"/>
        <v>0.77673338276365478</v>
      </c>
      <c r="G557" s="32">
        <f t="shared" si="120"/>
        <v>6.4436340290615771E-3</v>
      </c>
      <c r="I557" s="4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32">
        <f t="shared" si="112"/>
        <v>222.54267902803915</v>
      </c>
      <c r="F558" s="32">
        <f t="shared" si="119"/>
        <v>0.77807980405335153</v>
      </c>
      <c r="G558" s="32">
        <f t="shared" si="120"/>
        <v>6.4595861185075959E-3</v>
      </c>
      <c r="I558" s="4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32">
        <f t="shared" si="112"/>
        <v>222.51602022548349</v>
      </c>
      <c r="F559" s="32">
        <f t="shared" si="119"/>
        <v>0.78038156137013903</v>
      </c>
      <c r="G559" s="32">
        <f t="shared" si="120"/>
        <v>6.4863485472387962E-3</v>
      </c>
      <c r="I559" s="4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32">
        <f t="shared" si="112"/>
        <v>222.53973346405274</v>
      </c>
      <c r="F560" s="32">
        <f t="shared" si="119"/>
        <v>0.78368078820064124</v>
      </c>
      <c r="G560" s="32">
        <f t="shared" si="120"/>
        <v>6.5112460389995328E-3</v>
      </c>
      <c r="I560" s="4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32">
        <f t="shared" si="112"/>
        <v>222.61177402517134</v>
      </c>
      <c r="F561" s="32">
        <f t="shared" ref="F561:F570" si="121" xml:space="preserve"> E561^3*(1/SQRT(C561)-1/SQRT(B561))/((2*H$10+H$7*E561)*SQRT(11*115))</f>
        <v>0.78088577351087884</v>
      </c>
      <c r="G561" s="32">
        <f xml:space="preserve"> E561^2*(1/SQRT(C561)+1/SQRT(B561))/((2*H$10+H$7*E561)*SQRT(11*115))</f>
        <v>6.4767365950029274E-3</v>
      </c>
      <c r="I561" s="4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32">
        <f t="shared" si="112"/>
        <v>222.61067161157072</v>
      </c>
      <c r="F562" s="32">
        <f t="shared" si="121"/>
        <v>0.78251141337391206</v>
      </c>
      <c r="G562" s="32">
        <f t="shared" ref="G562:G570" si="122" xml:space="preserve"> E562^2*(1/SQRT(C562)+1/SQRT(B562))/((2*H$10+H$7*E562)*SQRT(11*115))</f>
        <v>6.4963191428253873E-3</v>
      </c>
      <c r="I562" s="4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32">
        <f t="shared" si="112"/>
        <v>222.54932683968045</v>
      </c>
      <c r="F563" s="32">
        <f t="shared" si="121"/>
        <v>0.79008798744906605</v>
      </c>
      <c r="G563" s="32">
        <f t="shared" si="122"/>
        <v>6.5438094162212843E-3</v>
      </c>
      <c r="I563" s="4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32">
        <f t="shared" si="112"/>
        <v>222.53986352505729</v>
      </c>
      <c r="F564" s="32">
        <f t="shared" si="121"/>
        <v>0.79237284705938504</v>
      </c>
      <c r="G564" s="32">
        <f t="shared" si="122"/>
        <v>6.5670568961316844E-3</v>
      </c>
      <c r="I564" s="4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32">
        <f t="shared" si="112"/>
        <v>222.56491787101663</v>
      </c>
      <c r="F565" s="32">
        <f t="shared" si="121"/>
        <v>0.79381278927528443</v>
      </c>
      <c r="G565" s="32">
        <f t="shared" si="122"/>
        <v>6.5844384612235643E-3</v>
      </c>
      <c r="I565" s="4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32">
        <f t="shared" si="112"/>
        <v>222.63372192887698</v>
      </c>
      <c r="F566" s="32">
        <f t="shared" si="121"/>
        <v>0.79612138100384533</v>
      </c>
      <c r="G566" s="32">
        <f t="shared" si="122"/>
        <v>6.599569312037248E-3</v>
      </c>
      <c r="I566" s="4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32">
        <f t="shared" si="112"/>
        <v>222.73405366444413</v>
      </c>
      <c r="F567" s="32">
        <f t="shared" si="121"/>
        <v>0.79833922638109378</v>
      </c>
      <c r="G567" s="32">
        <f t="shared" si="122"/>
        <v>6.6101412002666088E-3</v>
      </c>
      <c r="I567" s="4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32">
        <f t="shared" si="112"/>
        <v>222.8014560124401</v>
      </c>
      <c r="F568" s="32">
        <f t="shared" si="121"/>
        <v>0.80145206738504715</v>
      </c>
      <c r="G568" s="32">
        <f t="shared" si="122"/>
        <v>6.6303999215631352E-3</v>
      </c>
      <c r="I568" s="4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32">
        <f t="shared" si="112"/>
        <v>222.97046355361684</v>
      </c>
      <c r="F569" s="32">
        <f t="shared" si="121"/>
        <v>0.79726579581906931</v>
      </c>
      <c r="G569" s="32">
        <f t="shared" si="122"/>
        <v>6.6046001859883111E-3</v>
      </c>
      <c r="I569" s="4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32">
        <f t="shared" si="112"/>
        <v>223.09649833676212</v>
      </c>
      <c r="F570" s="32">
        <f t="shared" si="121"/>
        <v>0.79433971943258974</v>
      </c>
      <c r="G570" s="32">
        <f t="shared" si="122"/>
        <v>6.5893588617970313E-3</v>
      </c>
      <c r="I570" s="4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32">
        <f t="shared" si="112"/>
        <v>223.13698461472546</v>
      </c>
      <c r="F571" s="32">
        <f t="shared" ref="F571:F580" si="123" xml:space="preserve"> E571^3*(1/SQRT(C571)-1/SQRT(B571))/((2*H$10+H$7*E571)*SQRT(11*117))</f>
        <v>0.78731456833758895</v>
      </c>
      <c r="G571" s="32">
        <f xml:space="preserve"> E571^2*(1/SQRT(C571)+1/SQRT(B571))/((2*H$10+H$7*E571)*SQRT(11*117))</f>
        <v>6.5353109064613902E-3</v>
      </c>
      <c r="I571" s="4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32">
        <f t="shared" si="112"/>
        <v>223.19756170621486</v>
      </c>
      <c r="F572" s="32">
        <f t="shared" si="123"/>
        <v>0.79003544692790029</v>
      </c>
      <c r="G572" s="32">
        <f t="shared" ref="G572:G580" si="124" xml:space="preserve"> E572^2*(1/SQRT(C572)+1/SQRT(B572))/((2*H$10+H$7*E572)*SQRT(11*117))</f>
        <v>6.552003933419856E-3</v>
      </c>
      <c r="I572" s="4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32">
        <f t="shared" si="112"/>
        <v>223.2817482456594</v>
      </c>
      <c r="F573" s="32">
        <f t="shared" si="123"/>
        <v>0.79168529199623261</v>
      </c>
      <c r="G573" s="32">
        <f t="shared" si="124"/>
        <v>6.5639326107020425E-3</v>
      </c>
      <c r="I573" s="4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32">
        <f t="shared" si="112"/>
        <v>223.33016125596279</v>
      </c>
      <c r="F574" s="32">
        <f t="shared" si="123"/>
        <v>0.79387744551440576</v>
      </c>
      <c r="G574" s="32">
        <f t="shared" si="124"/>
        <v>6.5802142594745799E-3</v>
      </c>
      <c r="I574" s="4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32">
        <f t="shared" si="112"/>
        <v>223.36356027515771</v>
      </c>
      <c r="F575" s="32">
        <f t="shared" si="123"/>
        <v>0.79716678616858905</v>
      </c>
      <c r="G575" s="32">
        <f t="shared" si="124"/>
        <v>6.6034598270040008E-3</v>
      </c>
      <c r="I575" s="4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32">
        <f t="shared" si="112"/>
        <v>223.29766858658172</v>
      </c>
      <c r="F576" s="32">
        <f t="shared" si="123"/>
        <v>0.80284486042658632</v>
      </c>
      <c r="G576" s="32">
        <f t="shared" si="124"/>
        <v>6.6443158761216002E-3</v>
      </c>
      <c r="I576" s="4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32">
        <f t="shared" si="112"/>
        <v>223.15147691273575</v>
      </c>
      <c r="F577" s="32">
        <f t="shared" si="123"/>
        <v>0.80885609443229256</v>
      </c>
      <c r="G577" s="32">
        <f t="shared" si="124"/>
        <v>6.6998599118224846E-3</v>
      </c>
      <c r="I577" s="4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32">
        <f t="shared" si="112"/>
        <v>222.94920310752653</v>
      </c>
      <c r="F578" s="32">
        <f t="shared" si="123"/>
        <v>0.81658511235620457</v>
      </c>
      <c r="G578" s="32">
        <f t="shared" si="124"/>
        <v>6.769109646329958E-3</v>
      </c>
      <c r="I578" s="4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32">
        <f t="shared" ref="E579:E630" si="125" xml:space="preserve"> (2*H$10)/(-H$7+SQRT((H$7)^2+4*H$10*(LN(D579)-H$4)))</f>
        <v>222.66076844960097</v>
      </c>
      <c r="F579" s="32">
        <f t="shared" si="123"/>
        <v>0.82850978576999434</v>
      </c>
      <c r="G579" s="32">
        <f t="shared" si="124"/>
        <v>6.8669640105246833E-3</v>
      </c>
      <c r="I579" s="4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32">
        <f t="shared" si="125"/>
        <v>222.38642089883174</v>
      </c>
      <c r="F580" s="32">
        <f t="shared" si="123"/>
        <v>0.83465138353621326</v>
      </c>
      <c r="G580" s="32">
        <f t="shared" si="124"/>
        <v>6.9383685989464049E-3</v>
      </c>
      <c r="I580" s="4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32">
        <f t="shared" si="125"/>
        <v>222.08049427190872</v>
      </c>
      <c r="F581" s="32">
        <f t="shared" ref="F581:F590" si="126" xml:space="preserve"> E581^3*(1/SQRT(C581)-1/SQRT(B581))/((2*H$10+H$7*E581)*SQRT(11*119))</f>
        <v>0.8381917379163647</v>
      </c>
      <c r="G581" s="32">
        <f xml:space="preserve"> E581^2*(1/SQRT(C581)+1/SQRT(B581))/((2*H$10+H$7*E581)*SQRT(11*119))</f>
        <v>6.9731805578322412E-3</v>
      </c>
      <c r="I581" s="4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32">
        <f t="shared" si="125"/>
        <v>221.82710210000627</v>
      </c>
      <c r="F582" s="32">
        <f t="shared" si="126"/>
        <v>0.84987015565646795</v>
      </c>
      <c r="G582" s="32">
        <f t="shared" ref="G582:G590" si="127" xml:space="preserve"> E582^2*(1/SQRT(C582)+1/SQRT(B582))/((2*H$10+H$7*E582)*SQRT(11*119))</f>
        <v>7.0698251302444507E-3</v>
      </c>
      <c r="I582" s="4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32">
        <f t="shared" si="125"/>
        <v>221.56112373352207</v>
      </c>
      <c r="F583" s="32">
        <f t="shared" si="126"/>
        <v>0.86293349536403652</v>
      </c>
      <c r="G583" s="32">
        <f t="shared" si="127"/>
        <v>7.1726920450624499E-3</v>
      </c>
      <c r="I583" s="4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32">
        <f t="shared" si="125"/>
        <v>221.30344891786569</v>
      </c>
      <c r="F584" s="32">
        <f t="shared" si="126"/>
        <v>0.87617350407367889</v>
      </c>
      <c r="G584" s="32">
        <f t="shared" si="127"/>
        <v>7.2766520442939251E-3</v>
      </c>
      <c r="I584" s="4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32">
        <f t="shared" si="125"/>
        <v>221.09540407945957</v>
      </c>
      <c r="F585" s="32">
        <f t="shared" si="126"/>
        <v>0.88377930307258323</v>
      </c>
      <c r="G585" s="32">
        <f t="shared" si="127"/>
        <v>7.3490240220953533E-3</v>
      </c>
      <c r="I585" s="4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32">
        <f t="shared" si="125"/>
        <v>220.80469104033779</v>
      </c>
      <c r="F586" s="32">
        <f t="shared" si="126"/>
        <v>0.89622943182882053</v>
      </c>
      <c r="G586" s="32">
        <f t="shared" si="127"/>
        <v>7.453611021088517E-3</v>
      </c>
      <c r="I586" s="4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32">
        <f t="shared" si="125"/>
        <v>220.52098016492062</v>
      </c>
      <c r="F587" s="32">
        <f t="shared" si="126"/>
        <v>0.90664669524068064</v>
      </c>
      <c r="G587" s="32">
        <f t="shared" si="127"/>
        <v>7.550870945839781E-3</v>
      </c>
      <c r="I587" s="4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32">
        <f t="shared" si="125"/>
        <v>220.26322869853803</v>
      </c>
      <c r="F588" s="32">
        <f t="shared" si="126"/>
        <v>0.91711901190015654</v>
      </c>
      <c r="G588" s="32">
        <f t="shared" si="127"/>
        <v>7.6465168436484661E-3</v>
      </c>
      <c r="I588" s="4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32">
        <f t="shared" si="125"/>
        <v>220.10726854572815</v>
      </c>
      <c r="F589" s="32">
        <f t="shared" si="126"/>
        <v>0.92459101697979718</v>
      </c>
      <c r="G589" s="32">
        <f t="shared" si="127"/>
        <v>7.715063086086874E-3</v>
      </c>
      <c r="I589" s="4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32">
        <f t="shared" si="125"/>
        <v>220.0422912372737</v>
      </c>
      <c r="F590" s="32">
        <f t="shared" si="126"/>
        <v>0.93060861464153954</v>
      </c>
      <c r="G590" s="32">
        <f t="shared" si="127"/>
        <v>7.7660722530117302E-3</v>
      </c>
      <c r="I590" s="4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32">
        <f t="shared" si="125"/>
        <v>220.07461207131155</v>
      </c>
      <c r="F591" s="32">
        <f t="shared" ref="F591:F600" si="128" xml:space="preserve"> E591^3*(1/SQRT(C591)-1/SQRT(B591))/((2*H$10+H$7*E591)*SQRT(11*121))</f>
        <v>0.92611852470292522</v>
      </c>
      <c r="G591" s="32">
        <f xml:space="preserve"> E591^2*(1/SQRT(C591)+1/SQRT(B591))/((2*H$10+H$7*E591)*SQRT(11*121))</f>
        <v>7.72555095373402E-3</v>
      </c>
      <c r="I591" s="4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32">
        <f t="shared" si="125"/>
        <v>220.1077836264619</v>
      </c>
      <c r="F592" s="32">
        <f t="shared" si="128"/>
        <v>0.92956521661819846</v>
      </c>
      <c r="G592" s="32">
        <f t="shared" ref="G592:G600" si="129" xml:space="preserve"> E592^2*(1/SQRT(C592)+1/SQRT(B592))/((2*H$10+H$7*E592)*SQRT(11*121))</f>
        <v>7.7502015782592078E-3</v>
      </c>
      <c r="I592" s="4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32">
        <f t="shared" si="125"/>
        <v>220.10601054475984</v>
      </c>
      <c r="F593" s="32">
        <f t="shared" si="128"/>
        <v>0.93450123264675122</v>
      </c>
      <c r="G593" s="32">
        <f t="shared" si="129"/>
        <v>7.7872570999547993E-3</v>
      </c>
      <c r="I593" s="4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32">
        <f t="shared" si="125"/>
        <v>220.08835217392172</v>
      </c>
      <c r="F594" s="32">
        <f t="shared" si="128"/>
        <v>0.93820468456798312</v>
      </c>
      <c r="G594" s="32">
        <f t="shared" si="129"/>
        <v>7.8220152090445472E-3</v>
      </c>
      <c r="I594" s="4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32">
        <f t="shared" si="125"/>
        <v>220.00581590332271</v>
      </c>
      <c r="F595" s="32">
        <f t="shared" si="128"/>
        <v>0.94432640449303651</v>
      </c>
      <c r="G595" s="32">
        <f t="shared" si="129"/>
        <v>7.8770557700861311E-3</v>
      </c>
      <c r="I595" s="4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32">
        <f t="shared" si="125"/>
        <v>219.87512844638039</v>
      </c>
      <c r="F596" s="32">
        <f t="shared" si="128"/>
        <v>0.94682355566235465</v>
      </c>
      <c r="G596" s="32">
        <f t="shared" si="129"/>
        <v>7.9229310680695129E-3</v>
      </c>
      <c r="I596" s="4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32">
        <f t="shared" si="125"/>
        <v>219.84239477373086</v>
      </c>
      <c r="F597" s="32">
        <f t="shared" si="128"/>
        <v>0.95445114488135696</v>
      </c>
      <c r="G597" s="32">
        <f t="shared" si="129"/>
        <v>7.9787047018743187E-3</v>
      </c>
      <c r="I597" s="4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32">
        <f t="shared" si="125"/>
        <v>219.8220173700806</v>
      </c>
      <c r="F598" s="32">
        <f t="shared" si="128"/>
        <v>0.96033901853863779</v>
      </c>
      <c r="G598" s="32">
        <f t="shared" si="129"/>
        <v>8.0231407898136309E-3</v>
      </c>
      <c r="I598" s="4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32">
        <f t="shared" si="125"/>
        <v>219.8391065702086</v>
      </c>
      <c r="F599" s="32">
        <f t="shared" si="128"/>
        <v>0.96423975528229477</v>
      </c>
      <c r="G599" s="32">
        <f t="shared" si="129"/>
        <v>8.0516059596957984E-3</v>
      </c>
      <c r="I599" s="4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32">
        <f t="shared" si="125"/>
        <v>219.73404913263647</v>
      </c>
      <c r="F600" s="32">
        <f t="shared" si="128"/>
        <v>0.97404524853080421</v>
      </c>
      <c r="G600" s="32">
        <f t="shared" si="129"/>
        <v>8.1260559507599622E-3</v>
      </c>
      <c r="I600" s="4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32">
        <f t="shared" si="125"/>
        <v>219.72269647081623</v>
      </c>
      <c r="F601" s="32">
        <f t="shared" ref="F601:F610" si="130" xml:space="preserve"> E601^3*(1/SQRT(C601)-1/SQRT(B601))/((2*H$10+H$7*E601)*SQRT(11*123))</f>
        <v>0.9718082161753423</v>
      </c>
      <c r="G601" s="32">
        <f xml:space="preserve"> E601^2*(1/SQRT(C601)+1/SQRT(B601))/((2*H$10+H$7*E601)*SQRT(11*123))</f>
        <v>8.0974079958675612E-3</v>
      </c>
      <c r="I601" s="4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32">
        <f t="shared" si="125"/>
        <v>219.61301687132587</v>
      </c>
      <c r="F602" s="32">
        <f t="shared" si="130"/>
        <v>0.97462583861874119</v>
      </c>
      <c r="G602" s="32">
        <f t="shared" ref="G602:G610" si="131" xml:space="preserve"> E602^2*(1/SQRT(C602)+1/SQRT(B602))/((2*H$10+H$7*E602)*SQRT(11*123))</f>
        <v>8.1411590237308595E-3</v>
      </c>
      <c r="I602" s="4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32">
        <f t="shared" si="125"/>
        <v>219.67018064903388</v>
      </c>
      <c r="F603" s="32">
        <f t="shared" si="130"/>
        <v>0.97681394813621591</v>
      </c>
      <c r="G603" s="32">
        <f t="shared" si="131"/>
        <v>8.1565485784622291E-3</v>
      </c>
      <c r="I603" s="4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32">
        <f t="shared" si="125"/>
        <v>219.74565093553943</v>
      </c>
      <c r="F604" s="32">
        <f t="shared" si="130"/>
        <v>0.97737843170024474</v>
      </c>
      <c r="G604" s="32">
        <f t="shared" si="131"/>
        <v>8.1611060981990457E-3</v>
      </c>
      <c r="I604" s="4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32">
        <f t="shared" si="125"/>
        <v>219.86026976598993</v>
      </c>
      <c r="F605" s="32">
        <f t="shared" si="130"/>
        <v>0.98244489441370786</v>
      </c>
      <c r="G605" s="32">
        <f t="shared" si="131"/>
        <v>8.1797575824902463E-3</v>
      </c>
      <c r="I605" s="4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32">
        <f t="shared" si="125"/>
        <v>219.96744580866891</v>
      </c>
      <c r="F606" s="32">
        <f t="shared" si="130"/>
        <v>0.97831231965963317</v>
      </c>
      <c r="G606" s="32">
        <f t="shared" si="131"/>
        <v>8.1598515096499308E-3</v>
      </c>
      <c r="I606" s="4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32">
        <f t="shared" si="125"/>
        <v>220.23782235937199</v>
      </c>
      <c r="F607" s="32">
        <f t="shared" si="130"/>
        <v>0.97339864995150349</v>
      </c>
      <c r="G607" s="32">
        <f t="shared" si="131"/>
        <v>8.1113988311274574E-3</v>
      </c>
      <c r="I607" s="4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32">
        <f t="shared" si="125"/>
        <v>220.45064080682783</v>
      </c>
      <c r="F608" s="32">
        <f t="shared" si="130"/>
        <v>0.9665884807105215</v>
      </c>
      <c r="G608" s="32">
        <f t="shared" si="131"/>
        <v>8.0685112990833835E-3</v>
      </c>
      <c r="I608" s="4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32">
        <f t="shared" si="125"/>
        <v>220.67466493327007</v>
      </c>
      <c r="F609" s="32">
        <f t="shared" si="130"/>
        <v>0.96404287851350756</v>
      </c>
      <c r="G609" s="32">
        <f t="shared" si="131"/>
        <v>8.0369423392617299E-3</v>
      </c>
      <c r="I609" s="4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32">
        <f t="shared" si="125"/>
        <v>220.80789893671241</v>
      </c>
      <c r="F610" s="32">
        <f t="shared" si="130"/>
        <v>0.9627321107207053</v>
      </c>
      <c r="G610" s="32">
        <f t="shared" si="131"/>
        <v>8.0249817456997195E-3</v>
      </c>
      <c r="I610" s="4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32">
        <f t="shared" si="125"/>
        <v>221.08337949589617</v>
      </c>
      <c r="F611" s="32">
        <f t="shared" ref="F611:F620" si="132" xml:space="preserve"> E611^3*(1/SQRT(C611)-1/SQRT(B611))/((2*H$10+H$7*E611)*SQRT(11*125))</f>
        <v>0.95370514267111739</v>
      </c>
      <c r="G611" s="32">
        <f xml:space="preserve"> E611^2*(1/SQRT(C611)+1/SQRT(B611))/((2*H$10+H$7*E611)*SQRT(11*125))</f>
        <v>7.9273318711067502E-3</v>
      </c>
      <c r="I611" s="4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32">
        <f t="shared" si="125"/>
        <v>221.30982919640383</v>
      </c>
      <c r="F612" s="32">
        <f t="shared" si="132"/>
        <v>0.9462195893078772</v>
      </c>
      <c r="G612" s="32">
        <f t="shared" ref="G612:G620" si="133" xml:space="preserve"> E612^2*(1/SQRT(C612)+1/SQRT(B612))/((2*H$10+H$7*E612)*SQRT(11*125))</f>
        <v>7.8768642867929235E-3</v>
      </c>
      <c r="I612" s="4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32">
        <f t="shared" si="125"/>
        <v>221.52330747287317</v>
      </c>
      <c r="F613" s="32">
        <f t="shared" si="132"/>
        <v>0.94285939746215064</v>
      </c>
      <c r="G613" s="32">
        <f t="shared" si="133"/>
        <v>7.8469801132602622E-3</v>
      </c>
      <c r="I613" s="4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32">
        <f t="shared" si="125"/>
        <v>221.5957746951951</v>
      </c>
      <c r="F614" s="32">
        <f t="shared" si="132"/>
        <v>0.94390953077066697</v>
      </c>
      <c r="G614" s="32">
        <f t="shared" si="133"/>
        <v>7.8546911203416954E-3</v>
      </c>
      <c r="I614" s="4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32">
        <f t="shared" si="125"/>
        <v>221.70708027398584</v>
      </c>
      <c r="F615" s="32">
        <f t="shared" si="132"/>
        <v>0.94786351473776664</v>
      </c>
      <c r="G615" s="32">
        <f t="shared" si="133"/>
        <v>7.8693305170944739E-3</v>
      </c>
      <c r="I615" s="4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32">
        <f t="shared" si="125"/>
        <v>221.77783591581107</v>
      </c>
      <c r="F616" s="32">
        <f t="shared" si="132"/>
        <v>0.94810467565169743</v>
      </c>
      <c r="G616" s="32">
        <f t="shared" si="133"/>
        <v>7.8766612315447539E-3</v>
      </c>
      <c r="I616" s="4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32">
        <f t="shared" si="125"/>
        <v>221.99869966829331</v>
      </c>
      <c r="F617" s="32">
        <f t="shared" si="132"/>
        <v>0.94405359648492826</v>
      </c>
      <c r="G617" s="32">
        <f t="shared" si="133"/>
        <v>7.8444753257997692E-3</v>
      </c>
      <c r="I617" s="4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32">
        <f t="shared" si="125"/>
        <v>222.21726026593294</v>
      </c>
      <c r="F618" s="32">
        <f t="shared" si="132"/>
        <v>0.94263928103267614</v>
      </c>
      <c r="G618" s="32">
        <f t="shared" si="133"/>
        <v>7.8252150893012573E-3</v>
      </c>
      <c r="I618" s="4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32">
        <f t="shared" si="125"/>
        <v>222.35900041622733</v>
      </c>
      <c r="F619" s="32">
        <f t="shared" si="132"/>
        <v>0.94408165859150106</v>
      </c>
      <c r="G619" s="32">
        <f t="shared" si="133"/>
        <v>7.8267509562889182E-3</v>
      </c>
      <c r="I619" s="4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32">
        <f t="shared" si="125"/>
        <v>222.50092969481483</v>
      </c>
      <c r="F620" s="32">
        <f t="shared" si="132"/>
        <v>0.94293359968244472</v>
      </c>
      <c r="G620" s="32">
        <f t="shared" si="133"/>
        <v>7.8175797995845286E-3</v>
      </c>
      <c r="I620" s="4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32">
        <f t="shared" si="125"/>
        <v>222.78837903345465</v>
      </c>
      <c r="F621" s="32">
        <f t="shared" ref="F621:F630" si="134" xml:space="preserve"> E621^3*(1/SQRT(C621)-1/SQRT(B621))/((2*H$10+H$7*E621)*SQRT(11*127))</f>
        <v>0.9332616369020994</v>
      </c>
      <c r="G621" s="32">
        <f xml:space="preserve"> E621^2*(1/SQRT(C621)+1/SQRT(B621))/((2*H$10+H$7*E621)*SQRT(11*127))</f>
        <v>7.7234794416649434E-3</v>
      </c>
      <c r="I621" s="4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32">
        <f t="shared" si="125"/>
        <v>223.01138710344577</v>
      </c>
      <c r="F622" s="32">
        <f t="shared" si="134"/>
        <v>0.92724792838814307</v>
      </c>
      <c r="G622" s="32">
        <f t="shared" ref="G622:G630" si="135" xml:space="preserve"> E622^2*(1/SQRT(C622)+1/SQRT(B622))/((2*H$10+H$7*E622)*SQRT(11*127))</f>
        <v>7.6821943595316499E-3</v>
      </c>
      <c r="I622" s="4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32">
        <f t="shared" si="125"/>
        <v>223.18836591736613</v>
      </c>
      <c r="F623" s="32">
        <f t="shared" si="134"/>
        <v>0.92211262500371072</v>
      </c>
      <c r="G623" s="32">
        <f t="shared" si="135"/>
        <v>7.6530865230169673E-3</v>
      </c>
      <c r="I623" s="4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32">
        <f t="shared" si="125"/>
        <v>223.35850204321974</v>
      </c>
      <c r="F624" s="32">
        <f t="shared" si="134"/>
        <v>0.92340580891536006</v>
      </c>
      <c r="G624" s="32">
        <f t="shared" si="135"/>
        <v>7.6489282690636552E-3</v>
      </c>
      <c r="I624" s="4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32">
        <f t="shared" si="125"/>
        <v>223.51293326467544</v>
      </c>
      <c r="F625" s="32">
        <f t="shared" si="134"/>
        <v>0.92249780437477302</v>
      </c>
      <c r="G625" s="32">
        <f t="shared" si="135"/>
        <v>7.6377605763066504E-3</v>
      </c>
      <c r="I625" s="4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32">
        <f t="shared" si="125"/>
        <v>223.62428934980059</v>
      </c>
      <c r="F626" s="32">
        <f t="shared" si="134"/>
        <v>0.92070703936508813</v>
      </c>
      <c r="G626" s="32">
        <f t="shared" si="135"/>
        <v>7.6332935512664207E-3</v>
      </c>
      <c r="I626" s="4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32">
        <f t="shared" si="125"/>
        <v>223.81078741890937</v>
      </c>
      <c r="F627" s="32">
        <f t="shared" si="134"/>
        <v>0.92101288528880543</v>
      </c>
      <c r="G627" s="32">
        <f t="shared" si="135"/>
        <v>7.624949564198031E-3</v>
      </c>
      <c r="I627" s="4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32">
        <f t="shared" si="125"/>
        <v>223.89054054363839</v>
      </c>
      <c r="F628" s="32">
        <f t="shared" si="134"/>
        <v>0.92242117287364134</v>
      </c>
      <c r="G628" s="32">
        <f t="shared" si="135"/>
        <v>7.6342605489318526E-3</v>
      </c>
      <c r="I628" s="4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32">
        <f t="shared" si="125"/>
        <v>223.8532383809964</v>
      </c>
      <c r="F629" s="32">
        <f t="shared" si="134"/>
        <v>0.92745575322435159</v>
      </c>
      <c r="G629" s="32">
        <f t="shared" si="135"/>
        <v>7.6761549414570271E-3</v>
      </c>
      <c r="I629" s="4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32">
        <f t="shared" si="125"/>
        <v>223.83490348860508</v>
      </c>
      <c r="F630" s="32">
        <f t="shared" si="134"/>
        <v>0.93413375135144461</v>
      </c>
      <c r="G630" s="32">
        <f t="shared" si="135"/>
        <v>7.7235425703043982E-3</v>
      </c>
      <c r="I630" s="4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4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4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4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4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4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4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4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4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4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4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4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4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4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4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4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4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4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4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4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4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4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4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4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4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4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4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4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4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4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4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4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4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4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4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4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4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4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4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4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4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4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4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4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48"/>
    </row>
    <row r="675" spans="1:9" x14ac:dyDescent="0.2">
      <c r="B675" s="15">
        <v>63</v>
      </c>
      <c r="C675" s="15">
        <v>5.5255474449999999</v>
      </c>
      <c r="D675" s="15">
        <v>11.38047269</v>
      </c>
      <c r="I675" s="4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4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4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4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4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4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4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4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4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4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4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4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4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4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4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4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4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4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4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4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4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4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4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4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4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4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4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4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4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4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4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4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58" r:id="rId4">
          <objectPr defaultSize="0" r:id="rId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58" r:id="rId4"/>
      </mc:Fallback>
    </mc:AlternateContent>
    <mc:AlternateContent xmlns:mc="http://schemas.openxmlformats.org/markup-compatibility/2006">
      <mc:Choice Requires="x14">
        <oleObject progId="Equation.DSMT4" shapeId="1160" r:id="rId6">
          <objectPr defaultSize="0" r:id="rId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60" r:id="rId6"/>
      </mc:Fallback>
    </mc:AlternateContent>
    <mc:AlternateContent xmlns:mc="http://schemas.openxmlformats.org/markup-compatibility/2006">
      <mc:Choice Requires="x14">
        <oleObject progId="Equation.DSMT4" shapeId="1162" r:id="rId8">
          <objectPr defaultSize="0" r:id="rId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62" r:id="rId8"/>
      </mc:Fallback>
    </mc:AlternateContent>
    <mc:AlternateContent xmlns:mc="http://schemas.openxmlformats.org/markup-compatibility/2006">
      <mc:Choice Requires="x14">
        <oleObject progId="Equation.DSMT4" shapeId="1163" r:id="rId10">
          <objectPr defaultSize="0" r:id="rId11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10"/>
      </mc:Fallback>
    </mc:AlternateContent>
    <mc:AlternateContent xmlns:mc="http://schemas.openxmlformats.org/markup-compatibility/2006">
      <mc:Choice Requires="x14">
        <oleObject progId="Equation.DSMT4" shapeId="1164" r:id="rId12">
          <objectPr defaultSize="0" r:id="rId13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12"/>
      </mc:Fallback>
    </mc:AlternateContent>
    <mc:AlternateContent xmlns:mc="http://schemas.openxmlformats.org/markup-compatibility/2006">
      <mc:Choice Requires="x14">
        <oleObject progId="Equation.DSMT4" shapeId="1165" r:id="rId14">
          <objectPr defaultSize="0" r:id="rId15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14"/>
      </mc:Fallback>
    </mc:AlternateContent>
    <mc:AlternateContent xmlns:mc="http://schemas.openxmlformats.org/markup-compatibility/2006">
      <mc:Choice Requires="x14">
        <oleObject progId="Equation.DSMT4" shapeId="1166" r:id="rId16">
          <objectPr defaultSize="0" r:id="rId17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6"/>
      </mc:Fallback>
    </mc:AlternateContent>
    <mc:AlternateContent xmlns:mc="http://schemas.openxmlformats.org/markup-compatibility/2006">
      <mc:Choice Requires="x14">
        <oleObject progId="Equation.DSMT4" shapeId="1170" r:id="rId18">
          <objectPr defaultSize="0" r:id="rId19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2016-06-01T14:27:25Z</dcterms:modified>
</cp:coreProperties>
</file>